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DieseArbeitsmappe"/>
  <mc:AlternateContent xmlns:mc="http://schemas.openxmlformats.org/markup-compatibility/2006">
    <mc:Choice Requires="x15">
      <x15ac:absPath xmlns:x15ac="http://schemas.microsoft.com/office/spreadsheetml/2010/11/ac" url="Y:\Daten\Dashboards\xlsx\Mitgliederstatistik\"/>
    </mc:Choice>
  </mc:AlternateContent>
  <xr:revisionPtr revIDLastSave="0" documentId="13_ncr:1_{C764986A-D44A-4810-8091-07ECE16D55AD}" xr6:coauthVersionLast="47" xr6:coauthVersionMax="47" xr10:uidLastSave="{00000000-0000-0000-0000-000000000000}"/>
  <bookViews>
    <workbookView xWindow="-110" yWindow="-110" windowWidth="19420" windowHeight="11500" tabRatio="757" xr2:uid="{00000000-000D-0000-FFFF-FFFF00000000}"/>
  </bookViews>
  <sheets>
    <sheet name="Dashboard" sheetId="19" r:id="rId1"/>
    <sheet name="Dropdown_Jahr" sheetId="28" state="veryHidden" r:id="rId2"/>
    <sheet name="Dropdown_Bundesland" sheetId="29" state="veryHidden" r:id="rId3"/>
    <sheet name="olap_km_bld" sheetId="27" state="veryHidden" r:id="rId4"/>
  </sheets>
  <definedNames>
    <definedName name="Aktiv">olap_km_bld!$V$2:$BL$14</definedName>
    <definedName name="Auswahl_Bundesland">Dropdown_Bundesland!$E$4</definedName>
    <definedName name="Auswahl_Jahr" localSheetId="2">Dropdown_Bundesland!$C$5</definedName>
    <definedName name="Auswahl_Jahr">Dropdown_Jahr!$C$4</definedName>
    <definedName name="Auswahl_Status">olap_km_bld!$X$1</definedName>
    <definedName name="_xlnm.Print_Area" localSheetId="0">Dashboard!$A$1:$K$35</definedName>
    <definedName name="Insgesamt">olap_km_bld!$V$32:$BL$44</definedName>
    <definedName name="Kartentitel">olap_km_bld!$A$79</definedName>
    <definedName name="Kartentitel_Kreis">olap_km_bld!$A$77</definedName>
    <definedName name="Kartentitel_Landkarte">olap_km_bld!$A$76</definedName>
    <definedName name="Kartentitel_Veränderung">olap_km_bld!$A$78</definedName>
    <definedName name="Keine_Veränderung">olap_km_bld!$A$80</definedName>
    <definedName name="KM_Bundesland">olap_km_bld!$B$74</definedName>
    <definedName name="KM_gesamt">olap_km_bld!$B$72</definedName>
    <definedName name="Ruhend">olap_km_bld!$V$17:$BL$29</definedName>
    <definedName name="Status">olap_km_bld!$Y$1</definedName>
    <definedName name="Verae_absolut_bld">olap_km_bld!$E$74</definedName>
    <definedName name="Verae_absolut_gesamt">olap_km_bld!$E$72</definedName>
    <definedName name="Verae_Proz_bld">olap_km_bld!$F$74</definedName>
    <definedName name="Verae_Proz_gesamt">olap_km_bld!$F$72</definedName>
  </definedNames>
  <calcPr calcId="191029"/>
  <pivotCaches>
    <pivotCache cacheId="29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" i="27" l="1"/>
  <c r="C47" i="27" s="1"/>
  <c r="D47" i="27" l="1"/>
  <c r="B47" i="27"/>
  <c r="B49" i="27" s="1"/>
  <c r="I47" i="27"/>
  <c r="P47" i="27"/>
  <c r="H47" i="27"/>
  <c r="R47" i="27"/>
  <c r="R49" i="27" s="1"/>
  <c r="Q47" i="27"/>
  <c r="O47" i="27"/>
  <c r="G47" i="27"/>
  <c r="N47" i="27"/>
  <c r="F47" i="27"/>
  <c r="L47" i="27"/>
  <c r="J47" i="27"/>
  <c r="J49" i="27" s="1"/>
  <c r="U47" i="27"/>
  <c r="M47" i="27"/>
  <c r="E47" i="27"/>
  <c r="T47" i="27"/>
  <c r="S47" i="27"/>
  <c r="S49" i="27" s="1"/>
  <c r="K47" i="27"/>
  <c r="K49" i="27" s="1"/>
  <c r="A47" i="27"/>
  <c r="A59" i="27"/>
  <c r="A58" i="27"/>
  <c r="A57" i="27"/>
  <c r="A56" i="27"/>
  <c r="A55" i="27"/>
  <c r="W54" i="27"/>
  <c r="BC53" i="27"/>
  <c r="W53" i="27"/>
  <c r="BC52" i="27"/>
  <c r="W52" i="27"/>
  <c r="BH51" i="27"/>
  <c r="AW51" i="27"/>
  <c r="AQ51" i="27"/>
  <c r="AM51" i="27"/>
  <c r="AG51" i="27"/>
  <c r="AD51" i="27"/>
  <c r="Y51" i="27"/>
  <c r="V51" i="27"/>
  <c r="Q51" i="27"/>
  <c r="N51" i="27"/>
  <c r="I51" i="27"/>
  <c r="F51" i="27"/>
  <c r="A51" i="27"/>
  <c r="BJ50" i="27"/>
  <c r="BE50" i="27"/>
  <c r="BB50" i="27"/>
  <c r="AW50" i="27"/>
  <c r="AT50" i="27"/>
  <c r="AO50" i="27"/>
  <c r="AL50" i="27"/>
  <c r="AG50" i="27"/>
  <c r="AD50" i="27"/>
  <c r="Y50" i="27"/>
  <c r="V50" i="27"/>
  <c r="Q50" i="27"/>
  <c r="N50" i="27"/>
  <c r="I50" i="27"/>
  <c r="F50" i="27"/>
  <c r="A50" i="27"/>
  <c r="BJ49" i="27"/>
  <c r="BE49" i="27"/>
  <c r="BB49" i="27"/>
  <c r="AW49" i="27"/>
  <c r="AT49" i="27"/>
  <c r="AO49" i="27"/>
  <c r="AL49" i="27"/>
  <c r="AG49" i="27"/>
  <c r="AD49" i="27"/>
  <c r="Y49" i="27"/>
  <c r="A49" i="27"/>
  <c r="C49" i="27"/>
  <c r="AW59" i="27"/>
  <c r="BA51" i="27" l="1"/>
  <c r="BL51" i="27"/>
  <c r="AE52" i="27"/>
  <c r="BK52" i="27"/>
  <c r="AE53" i="27"/>
  <c r="BK53" i="27"/>
  <c r="AE54" i="27"/>
  <c r="Q55" i="27"/>
  <c r="Q56" i="27"/>
  <c r="Q57" i="27"/>
  <c r="Q58" i="27"/>
  <c r="Q59" i="27"/>
  <c r="F49" i="27"/>
  <c r="N49" i="27"/>
  <c r="V49" i="27"/>
  <c r="Z49" i="27"/>
  <c r="AH49" i="27"/>
  <c r="AP49" i="27"/>
  <c r="AX49" i="27"/>
  <c r="BF49" i="27"/>
  <c r="B50" i="27"/>
  <c r="J50" i="27"/>
  <c r="R50" i="27"/>
  <c r="Z50" i="27"/>
  <c r="AH50" i="27"/>
  <c r="AP50" i="27"/>
  <c r="AX50" i="27"/>
  <c r="BF50" i="27"/>
  <c r="B51" i="27"/>
  <c r="J51" i="27"/>
  <c r="R51" i="27"/>
  <c r="Z51" i="27"/>
  <c r="AH51" i="27"/>
  <c r="AR51" i="27"/>
  <c r="BC51" i="27"/>
  <c r="G52" i="27"/>
  <c r="AM52" i="27"/>
  <c r="G53" i="27"/>
  <c r="AM53" i="27"/>
  <c r="G54" i="27"/>
  <c r="AM54" i="27"/>
  <c r="AG55" i="27"/>
  <c r="AG56" i="27"/>
  <c r="AG57" i="27"/>
  <c r="AG58" i="27"/>
  <c r="AG59" i="27"/>
  <c r="G49" i="27"/>
  <c r="O49" i="27"/>
  <c r="AC49" i="27"/>
  <c r="AK49" i="27"/>
  <c r="AS49" i="27"/>
  <c r="BA49" i="27"/>
  <c r="BI49" i="27"/>
  <c r="E50" i="27"/>
  <c r="M50" i="27"/>
  <c r="U50" i="27"/>
  <c r="AC50" i="27"/>
  <c r="AK50" i="27"/>
  <c r="AS50" i="27"/>
  <c r="BA50" i="27"/>
  <c r="BI50" i="27"/>
  <c r="E51" i="27"/>
  <c r="M51" i="27"/>
  <c r="U51" i="27"/>
  <c r="AC51" i="27"/>
  <c r="AK51" i="27"/>
  <c r="AV51" i="27"/>
  <c r="BG51" i="27"/>
  <c r="O52" i="27"/>
  <c r="AU52" i="27"/>
  <c r="O53" i="27"/>
  <c r="AU53" i="27"/>
  <c r="O54" i="27"/>
  <c r="AW54" i="27"/>
  <c r="AW55" i="27"/>
  <c r="AW56" i="27"/>
  <c r="AW57" i="27"/>
  <c r="AW58" i="27"/>
  <c r="BL59" i="27"/>
  <c r="BH59" i="27"/>
  <c r="BD59" i="27"/>
  <c r="AZ59" i="27"/>
  <c r="AV59" i="27"/>
  <c r="AR59" i="27"/>
  <c r="AN59" i="27"/>
  <c r="AJ59" i="27"/>
  <c r="AF59" i="27"/>
  <c r="AB59" i="27"/>
  <c r="X59" i="27"/>
  <c r="T59" i="27"/>
  <c r="P59" i="27"/>
  <c r="L59" i="27"/>
  <c r="H59" i="27"/>
  <c r="D59" i="27"/>
  <c r="BL58" i="27"/>
  <c r="BH58" i="27"/>
  <c r="BD58" i="27"/>
  <c r="AZ58" i="27"/>
  <c r="AV58" i="27"/>
  <c r="AR58" i="27"/>
  <c r="AN58" i="27"/>
  <c r="AJ58" i="27"/>
  <c r="AF58" i="27"/>
  <c r="AB58" i="27"/>
  <c r="X58" i="27"/>
  <c r="T58" i="27"/>
  <c r="P58" i="27"/>
  <c r="L58" i="27"/>
  <c r="H58" i="27"/>
  <c r="D58" i="27"/>
  <c r="BL57" i="27"/>
  <c r="BH57" i="27"/>
  <c r="BD57" i="27"/>
  <c r="AZ57" i="27"/>
  <c r="AV57" i="27"/>
  <c r="AR57" i="27"/>
  <c r="AN57" i="27"/>
  <c r="AJ57" i="27"/>
  <c r="AF57" i="27"/>
  <c r="AB57" i="27"/>
  <c r="X57" i="27"/>
  <c r="T57" i="27"/>
  <c r="P57" i="27"/>
  <c r="L57" i="27"/>
  <c r="H57" i="27"/>
  <c r="D57" i="27"/>
  <c r="BL56" i="27"/>
  <c r="BH56" i="27"/>
  <c r="BD56" i="27"/>
  <c r="AZ56" i="27"/>
  <c r="AV56" i="27"/>
  <c r="AR56" i="27"/>
  <c r="AN56" i="27"/>
  <c r="AJ56" i="27"/>
  <c r="AF56" i="27"/>
  <c r="AB56" i="27"/>
  <c r="X56" i="27"/>
  <c r="T56" i="27"/>
  <c r="P56" i="27"/>
  <c r="L56" i="27"/>
  <c r="H56" i="27"/>
  <c r="D56" i="27"/>
  <c r="BL55" i="27"/>
  <c r="BH55" i="27"/>
  <c r="BD55" i="27"/>
  <c r="AZ55" i="27"/>
  <c r="AV55" i="27"/>
  <c r="AR55" i="27"/>
  <c r="AN55" i="27"/>
  <c r="AJ55" i="27"/>
  <c r="AF55" i="27"/>
  <c r="AB55" i="27"/>
  <c r="X55" i="27"/>
  <c r="T55" i="27"/>
  <c r="P55" i="27"/>
  <c r="L55" i="27"/>
  <c r="H55" i="27"/>
  <c r="D55" i="27"/>
  <c r="BL54" i="27"/>
  <c r="BH54" i="27"/>
  <c r="BD54" i="27"/>
  <c r="AZ54" i="27"/>
  <c r="AV54" i="27"/>
  <c r="BK59" i="27"/>
  <c r="BG59" i="27"/>
  <c r="BC59" i="27"/>
  <c r="AY59" i="27"/>
  <c r="AU59" i="27"/>
  <c r="AQ59" i="27"/>
  <c r="AM59" i="27"/>
  <c r="AI59" i="27"/>
  <c r="AE59" i="27"/>
  <c r="AA59" i="27"/>
  <c r="W59" i="27"/>
  <c r="S59" i="27"/>
  <c r="O59" i="27"/>
  <c r="K59" i="27"/>
  <c r="G59" i="27"/>
  <c r="C59" i="27"/>
  <c r="BK58" i="27"/>
  <c r="BG58" i="27"/>
  <c r="BC58" i="27"/>
  <c r="AY58" i="27"/>
  <c r="AU58" i="27"/>
  <c r="AQ58" i="27"/>
  <c r="AM58" i="27"/>
  <c r="AI58" i="27"/>
  <c r="AE58" i="27"/>
  <c r="AA58" i="27"/>
  <c r="W58" i="27"/>
  <c r="S58" i="27"/>
  <c r="O58" i="27"/>
  <c r="K58" i="27"/>
  <c r="G58" i="27"/>
  <c r="C58" i="27"/>
  <c r="BK57" i="27"/>
  <c r="BG57" i="27"/>
  <c r="BC57" i="27"/>
  <c r="AY57" i="27"/>
  <c r="AU57" i="27"/>
  <c r="AQ57" i="27"/>
  <c r="AM57" i="27"/>
  <c r="AI57" i="27"/>
  <c r="AE57" i="27"/>
  <c r="AA57" i="27"/>
  <c r="W57" i="27"/>
  <c r="S57" i="27"/>
  <c r="O57" i="27"/>
  <c r="K57" i="27"/>
  <c r="G57" i="27"/>
  <c r="C57" i="27"/>
  <c r="BK56" i="27"/>
  <c r="BG56" i="27"/>
  <c r="BC56" i="27"/>
  <c r="AY56" i="27"/>
  <c r="AU56" i="27"/>
  <c r="AQ56" i="27"/>
  <c r="AM56" i="27"/>
  <c r="AI56" i="27"/>
  <c r="AE56" i="27"/>
  <c r="AA56" i="27"/>
  <c r="W56" i="27"/>
  <c r="S56" i="27"/>
  <c r="O56" i="27"/>
  <c r="K56" i="27"/>
  <c r="G56" i="27"/>
  <c r="C56" i="27"/>
  <c r="BK55" i="27"/>
  <c r="BG55" i="27"/>
  <c r="BC55" i="27"/>
  <c r="AY55" i="27"/>
  <c r="AU55" i="27"/>
  <c r="AQ55" i="27"/>
  <c r="AM55" i="27"/>
  <c r="AI55" i="27"/>
  <c r="AE55" i="27"/>
  <c r="AA55" i="27"/>
  <c r="W55" i="27"/>
  <c r="S55" i="27"/>
  <c r="O55" i="27"/>
  <c r="K55" i="27"/>
  <c r="G55" i="27"/>
  <c r="C55" i="27"/>
  <c r="BK54" i="27"/>
  <c r="BG54" i="27"/>
  <c r="BC54" i="27"/>
  <c r="AY54" i="27"/>
  <c r="AU54" i="27"/>
  <c r="BJ59" i="27"/>
  <c r="BB59" i="27"/>
  <c r="AT59" i="27"/>
  <c r="AL59" i="27"/>
  <c r="AD59" i="27"/>
  <c r="V59" i="27"/>
  <c r="N59" i="27"/>
  <c r="F59" i="27"/>
  <c r="BJ58" i="27"/>
  <c r="BB58" i="27"/>
  <c r="AT58" i="27"/>
  <c r="AL58" i="27"/>
  <c r="AD58" i="27"/>
  <c r="V58" i="27"/>
  <c r="N58" i="27"/>
  <c r="F58" i="27"/>
  <c r="BJ57" i="27"/>
  <c r="BB57" i="27"/>
  <c r="AT57" i="27"/>
  <c r="AL57" i="27"/>
  <c r="AD57" i="27"/>
  <c r="V57" i="27"/>
  <c r="N57" i="27"/>
  <c r="F57" i="27"/>
  <c r="BJ56" i="27"/>
  <c r="BB56" i="27"/>
  <c r="AT56" i="27"/>
  <c r="AL56" i="27"/>
  <c r="AD56" i="27"/>
  <c r="V56" i="27"/>
  <c r="N56" i="27"/>
  <c r="F56" i="27"/>
  <c r="BJ55" i="27"/>
  <c r="BB55" i="27"/>
  <c r="AT55" i="27"/>
  <c r="AL55" i="27"/>
  <c r="AD55" i="27"/>
  <c r="V55" i="27"/>
  <c r="N55" i="27"/>
  <c r="F55" i="27"/>
  <c r="BJ54" i="27"/>
  <c r="BB54" i="27"/>
  <c r="AT54" i="27"/>
  <c r="AP54" i="27"/>
  <c r="AL54" i="27"/>
  <c r="AH54" i="27"/>
  <c r="AD54" i="27"/>
  <c r="Z54" i="27"/>
  <c r="V54" i="27"/>
  <c r="R54" i="27"/>
  <c r="N54" i="27"/>
  <c r="J54" i="27"/>
  <c r="F54" i="27"/>
  <c r="B54" i="27"/>
  <c r="BJ53" i="27"/>
  <c r="BF53" i="27"/>
  <c r="BB53" i="27"/>
  <c r="AX53" i="27"/>
  <c r="AT53" i="27"/>
  <c r="AP53" i="27"/>
  <c r="AL53" i="27"/>
  <c r="AH53" i="27"/>
  <c r="AD53" i="27"/>
  <c r="Z53" i="27"/>
  <c r="V53" i="27"/>
  <c r="R53" i="27"/>
  <c r="N53" i="27"/>
  <c r="J53" i="27"/>
  <c r="F53" i="27"/>
  <c r="B53" i="27"/>
  <c r="BJ52" i="27"/>
  <c r="BF52" i="27"/>
  <c r="BB52" i="27"/>
  <c r="AX52" i="27"/>
  <c r="AT52" i="27"/>
  <c r="AP52" i="27"/>
  <c r="AL52" i="27"/>
  <c r="AH52" i="27"/>
  <c r="AD52" i="27"/>
  <c r="Z52" i="27"/>
  <c r="V52" i="27"/>
  <c r="R52" i="27"/>
  <c r="N52" i="27"/>
  <c r="J52" i="27"/>
  <c r="F52" i="27"/>
  <c r="B52" i="27"/>
  <c r="BJ51" i="27"/>
  <c r="BF51" i="27"/>
  <c r="BB51" i="27"/>
  <c r="AX51" i="27"/>
  <c r="AT51" i="27"/>
  <c r="AP51" i="27"/>
  <c r="AL51" i="27"/>
  <c r="BI59" i="27"/>
  <c r="BA59" i="27"/>
  <c r="AS59" i="27"/>
  <c r="AK59" i="27"/>
  <c r="AC59" i="27"/>
  <c r="U59" i="27"/>
  <c r="M59" i="27"/>
  <c r="E59" i="27"/>
  <c r="BI58" i="27"/>
  <c r="BA58" i="27"/>
  <c r="AS58" i="27"/>
  <c r="AK58" i="27"/>
  <c r="AC58" i="27"/>
  <c r="U58" i="27"/>
  <c r="M58" i="27"/>
  <c r="E58" i="27"/>
  <c r="BI57" i="27"/>
  <c r="BA57" i="27"/>
  <c r="AS57" i="27"/>
  <c r="AK57" i="27"/>
  <c r="AC57" i="27"/>
  <c r="U57" i="27"/>
  <c r="M57" i="27"/>
  <c r="E57" i="27"/>
  <c r="BI56" i="27"/>
  <c r="BA56" i="27"/>
  <c r="AS56" i="27"/>
  <c r="AK56" i="27"/>
  <c r="AC56" i="27"/>
  <c r="U56" i="27"/>
  <c r="M56" i="27"/>
  <c r="E56" i="27"/>
  <c r="BI55" i="27"/>
  <c r="BA55" i="27"/>
  <c r="AS55" i="27"/>
  <c r="AK55" i="27"/>
  <c r="AC55" i="27"/>
  <c r="U55" i="27"/>
  <c r="M55" i="27"/>
  <c r="E55" i="27"/>
  <c r="BI54" i="27"/>
  <c r="BA54" i="27"/>
  <c r="AS54" i="27"/>
  <c r="AO54" i="27"/>
  <c r="AK54" i="27"/>
  <c r="AG54" i="27"/>
  <c r="AC54" i="27"/>
  <c r="Y54" i="27"/>
  <c r="U54" i="27"/>
  <c r="Q54" i="27"/>
  <c r="M54" i="27"/>
  <c r="I54" i="27"/>
  <c r="E54" i="27"/>
  <c r="A54" i="27"/>
  <c r="BI53" i="27"/>
  <c r="BE53" i="27"/>
  <c r="BA53" i="27"/>
  <c r="AW53" i="27"/>
  <c r="AS53" i="27"/>
  <c r="AO53" i="27"/>
  <c r="AK53" i="27"/>
  <c r="AG53" i="27"/>
  <c r="AC53" i="27"/>
  <c r="Y53" i="27"/>
  <c r="U53" i="27"/>
  <c r="Q53" i="27"/>
  <c r="M53" i="27"/>
  <c r="I53" i="27"/>
  <c r="E53" i="27"/>
  <c r="A53" i="27"/>
  <c r="BI52" i="27"/>
  <c r="BE52" i="27"/>
  <c r="BA52" i="27"/>
  <c r="AW52" i="27"/>
  <c r="AS52" i="27"/>
  <c r="AO52" i="27"/>
  <c r="AK52" i="27"/>
  <c r="AG52" i="27"/>
  <c r="AC52" i="27"/>
  <c r="Y52" i="27"/>
  <c r="U52" i="27"/>
  <c r="Q52" i="27"/>
  <c r="M52" i="27"/>
  <c r="I52" i="27"/>
  <c r="E52" i="27"/>
  <c r="D49" i="27"/>
  <c r="H49" i="27"/>
  <c r="L49" i="27"/>
  <c r="P49" i="27"/>
  <c r="T49" i="27"/>
  <c r="W49" i="27"/>
  <c r="AA49" i="27"/>
  <c r="AE49" i="27"/>
  <c r="AI49" i="27"/>
  <c r="AM49" i="27"/>
  <c r="AQ49" i="27"/>
  <c r="AU49" i="27"/>
  <c r="AY49" i="27"/>
  <c r="BC49" i="27"/>
  <c r="BG49" i="27"/>
  <c r="BK49" i="27"/>
  <c r="C50" i="27"/>
  <c r="G50" i="27"/>
  <c r="K50" i="27"/>
  <c r="O50" i="27"/>
  <c r="S50" i="27"/>
  <c r="W50" i="27"/>
  <c r="AA50" i="27"/>
  <c r="AE50" i="27"/>
  <c r="AI50" i="27"/>
  <c r="AM50" i="27"/>
  <c r="AQ50" i="27"/>
  <c r="AU50" i="27"/>
  <c r="AY50" i="27"/>
  <c r="BC50" i="27"/>
  <c r="BG50" i="27"/>
  <c r="BK50" i="27"/>
  <c r="C51" i="27"/>
  <c r="G51" i="27"/>
  <c r="K51" i="27"/>
  <c r="O51" i="27"/>
  <c r="S51" i="27"/>
  <c r="W51" i="27"/>
  <c r="AA51" i="27"/>
  <c r="AE51" i="27"/>
  <c r="AI51" i="27"/>
  <c r="AN51" i="27"/>
  <c r="AS51" i="27"/>
  <c r="AY51" i="27"/>
  <c r="BD51" i="27"/>
  <c r="BI51" i="27"/>
  <c r="C52" i="27"/>
  <c r="K52" i="27"/>
  <c r="S52" i="27"/>
  <c r="AA52" i="27"/>
  <c r="AI52" i="27"/>
  <c r="AQ52" i="27"/>
  <c r="AY52" i="27"/>
  <c r="BG52" i="27"/>
  <c r="C53" i="27"/>
  <c r="K53" i="27"/>
  <c r="S53" i="27"/>
  <c r="AA53" i="27"/>
  <c r="AI53" i="27"/>
  <c r="AQ53" i="27"/>
  <c r="AY53" i="27"/>
  <c r="BG53" i="27"/>
  <c r="C54" i="27"/>
  <c r="K54" i="27"/>
  <c r="S54" i="27"/>
  <c r="AA54" i="27"/>
  <c r="AI54" i="27"/>
  <c r="AQ54" i="27"/>
  <c r="BE54" i="27"/>
  <c r="I55" i="27"/>
  <c r="Y55" i="27"/>
  <c r="AO55" i="27"/>
  <c r="BE55" i="27"/>
  <c r="I56" i="27"/>
  <c r="Y56" i="27"/>
  <c r="AO56" i="27"/>
  <c r="BE56" i="27"/>
  <c r="I57" i="27"/>
  <c r="Y57" i="27"/>
  <c r="AO57" i="27"/>
  <c r="BE57" i="27"/>
  <c r="I58" i="27"/>
  <c r="Y58" i="27"/>
  <c r="AO58" i="27"/>
  <c r="BE58" i="27"/>
  <c r="I59" i="27"/>
  <c r="Y59" i="27"/>
  <c r="AO59" i="27"/>
  <c r="BE59" i="27"/>
  <c r="A52" i="27"/>
  <c r="H52" i="27"/>
  <c r="P52" i="27"/>
  <c r="X52" i="27"/>
  <c r="AF52" i="27"/>
  <c r="AN52" i="27"/>
  <c r="AV52" i="27"/>
  <c r="BD52" i="27"/>
  <c r="BL52" i="27"/>
  <c r="H53" i="27"/>
  <c r="P53" i="27"/>
  <c r="X53" i="27"/>
  <c r="AF53" i="27"/>
  <c r="AN53" i="27"/>
  <c r="AV53" i="27"/>
  <c r="BD53" i="27"/>
  <c r="BL53" i="27"/>
  <c r="H54" i="27"/>
  <c r="P54" i="27"/>
  <c r="X54" i="27"/>
  <c r="AF54" i="27"/>
  <c r="AN54" i="27"/>
  <c r="AX54" i="27"/>
  <c r="B55" i="27"/>
  <c r="R55" i="27"/>
  <c r="AH55" i="27"/>
  <c r="AX55" i="27"/>
  <c r="B56" i="27"/>
  <c r="R56" i="27"/>
  <c r="AH56" i="27"/>
  <c r="AX56" i="27"/>
  <c r="B57" i="27"/>
  <c r="R57" i="27"/>
  <c r="AH57" i="27"/>
  <c r="AX57" i="27"/>
  <c r="B58" i="27"/>
  <c r="R58" i="27"/>
  <c r="AH58" i="27"/>
  <c r="AX58" i="27"/>
  <c r="B59" i="27"/>
  <c r="R59" i="27"/>
  <c r="AH59" i="27"/>
  <c r="AX59" i="27"/>
  <c r="E49" i="27"/>
  <c r="I49" i="27"/>
  <c r="M49" i="27"/>
  <c r="Q49" i="27"/>
  <c r="U49" i="27"/>
  <c r="A48" i="27"/>
  <c r="X49" i="27"/>
  <c r="AB49" i="27"/>
  <c r="AF49" i="27"/>
  <c r="AJ49" i="27"/>
  <c r="AN49" i="27"/>
  <c r="AR49" i="27"/>
  <c r="AV49" i="27"/>
  <c r="AZ49" i="27"/>
  <c r="BD49" i="27"/>
  <c r="BH49" i="27"/>
  <c r="BL49" i="27"/>
  <c r="D50" i="27"/>
  <c r="H50" i="27"/>
  <c r="L50" i="27"/>
  <c r="P50" i="27"/>
  <c r="T50" i="27"/>
  <c r="X50" i="27"/>
  <c r="AB50" i="27"/>
  <c r="AF50" i="27"/>
  <c r="AJ50" i="27"/>
  <c r="AN50" i="27"/>
  <c r="AR50" i="27"/>
  <c r="AV50" i="27"/>
  <c r="AZ50" i="27"/>
  <c r="BD50" i="27"/>
  <c r="BH50" i="27"/>
  <c r="BL50" i="27"/>
  <c r="D51" i="27"/>
  <c r="H51" i="27"/>
  <c r="L51" i="27"/>
  <c r="P51" i="27"/>
  <c r="T51" i="27"/>
  <c r="X51" i="27"/>
  <c r="AB51" i="27"/>
  <c r="AF51" i="27"/>
  <c r="AJ51" i="27"/>
  <c r="AO51" i="27"/>
  <c r="AU51" i="27"/>
  <c r="AZ51" i="27"/>
  <c r="BE51" i="27"/>
  <c r="BK51" i="27"/>
  <c r="D52" i="27"/>
  <c r="L52" i="27"/>
  <c r="T52" i="27"/>
  <c r="AB52" i="27"/>
  <c r="AJ52" i="27"/>
  <c r="AR52" i="27"/>
  <c r="AZ52" i="27"/>
  <c r="BH52" i="27"/>
  <c r="D53" i="27"/>
  <c r="L53" i="27"/>
  <c r="T53" i="27"/>
  <c r="AB53" i="27"/>
  <c r="AJ53" i="27"/>
  <c r="AR53" i="27"/>
  <c r="AZ53" i="27"/>
  <c r="BH53" i="27"/>
  <c r="D54" i="27"/>
  <c r="L54" i="27"/>
  <c r="T54" i="27"/>
  <c r="AB54" i="27"/>
  <c r="AJ54" i="27"/>
  <c r="AR54" i="27"/>
  <c r="BF54" i="27"/>
  <c r="J55" i="27"/>
  <c r="Z55" i="27"/>
  <c r="AP55" i="27"/>
  <c r="BF55" i="27"/>
  <c r="J56" i="27"/>
  <c r="Z56" i="27"/>
  <c r="AP56" i="27"/>
  <c r="BF56" i="27"/>
  <c r="J57" i="27"/>
  <c r="Z57" i="27"/>
  <c r="AP57" i="27"/>
  <c r="BF57" i="27"/>
  <c r="J58" i="27"/>
  <c r="Z58" i="27"/>
  <c r="AP58" i="27"/>
  <c r="BF58" i="27"/>
  <c r="J59" i="27"/>
  <c r="Z59" i="27"/>
  <c r="AP59" i="27"/>
  <c r="BF59" i="27"/>
  <c r="A80" i="27"/>
  <c r="A78" i="27" l="1"/>
  <c r="A77" i="27"/>
  <c r="K73" i="27"/>
  <c r="C62" i="27"/>
  <c r="B62" i="27"/>
  <c r="A76" i="27" l="1"/>
  <c r="A79" i="27"/>
  <c r="B64" i="27" l="1"/>
  <c r="B66" i="27"/>
  <c r="B68" i="27"/>
  <c r="B70" i="27"/>
  <c r="B72" i="27"/>
  <c r="C64" i="27"/>
  <c r="C66" i="27"/>
  <c r="C68" i="27"/>
  <c r="C70" i="27"/>
  <c r="C72" i="27"/>
  <c r="B65" i="27"/>
  <c r="B67" i="27"/>
  <c r="B69" i="27"/>
  <c r="B71" i="27"/>
  <c r="C63" i="27"/>
  <c r="C65" i="27"/>
  <c r="C67" i="27"/>
  <c r="C69" i="27"/>
  <c r="C71" i="27"/>
  <c r="B63" i="27"/>
  <c r="C6" i="29"/>
  <c r="C7" i="29"/>
  <c r="C8" i="29"/>
  <c r="C9" i="29"/>
  <c r="E4" i="29" s="1"/>
  <c r="L71" i="27" s="1"/>
  <c r="C10" i="29"/>
  <c r="C11" i="29"/>
  <c r="C12" i="29"/>
  <c r="C13" i="29"/>
  <c r="C5" i="29"/>
  <c r="A12" i="19" l="1"/>
  <c r="E72" i="27"/>
  <c r="L69" i="27"/>
  <c r="K70" i="27"/>
  <c r="M70" i="27" s="1"/>
  <c r="L70" i="27"/>
  <c r="K69" i="27"/>
  <c r="M69" i="27" s="1"/>
  <c r="A74" i="27"/>
  <c r="G74" i="27" s="1"/>
  <c r="K71" i="27"/>
  <c r="M71" i="27" s="1"/>
  <c r="K66" i="27"/>
  <c r="M66" i="27" s="1"/>
  <c r="L66" i="27"/>
  <c r="K62" i="27"/>
  <c r="L62" i="27"/>
  <c r="K68" i="27"/>
  <c r="M68" i="27" s="1"/>
  <c r="L68" i="27"/>
  <c r="E67" i="27"/>
  <c r="K67" i="27" s="1"/>
  <c r="M67" i="27" s="1"/>
  <c r="F68" i="27"/>
  <c r="F72" i="27"/>
  <c r="F70" i="27"/>
  <c r="F69" i="27"/>
  <c r="D68" i="27"/>
  <c r="J68" i="27" s="1"/>
  <c r="D63" i="27"/>
  <c r="J63" i="27" s="1"/>
  <c r="E64" i="27"/>
  <c r="K64" i="27" s="1"/>
  <c r="M64" i="27" s="1"/>
  <c r="E68" i="27"/>
  <c r="F63" i="27"/>
  <c r="E71" i="27"/>
  <c r="E69" i="27"/>
  <c r="D64" i="27"/>
  <c r="J64" i="27" s="1"/>
  <c r="F64" i="27"/>
  <c r="L64" i="27" s="1"/>
  <c r="D67" i="27"/>
  <c r="J67" i="27" s="1"/>
  <c r="E70" i="27"/>
  <c r="D71" i="27"/>
  <c r="J71" i="27" s="1"/>
  <c r="D69" i="27"/>
  <c r="J69" i="27" s="1"/>
  <c r="D70" i="27"/>
  <c r="J70" i="27" s="1"/>
  <c r="D72" i="27"/>
  <c r="L72" i="27"/>
  <c r="F71" i="27"/>
  <c r="F65" i="27"/>
  <c r="L65" i="27" s="1"/>
  <c r="F67" i="27"/>
  <c r="L67" i="27" s="1"/>
  <c r="K72" i="27"/>
  <c r="M72" i="27" s="1"/>
  <c r="E63" i="27"/>
  <c r="E65" i="27"/>
  <c r="K65" i="27" s="1"/>
  <c r="M65" i="27" s="1"/>
  <c r="F66" i="27"/>
  <c r="D66" i="27"/>
  <c r="J66" i="27" s="1"/>
  <c r="E66" i="27"/>
  <c r="D65" i="27"/>
  <c r="J65" i="27" s="1"/>
  <c r="B21" i="19"/>
  <c r="E21" i="19"/>
  <c r="A26" i="19"/>
  <c r="A27" i="19"/>
  <c r="E74" i="27" l="1"/>
  <c r="H74" i="27"/>
  <c r="B74" i="27"/>
  <c r="Q74" i="27"/>
  <c r="I74" i="27" s="1"/>
  <c r="C74" i="27"/>
  <c r="F74" i="27"/>
  <c r="O63" i="27"/>
  <c r="O65" i="27" s="1"/>
  <c r="L63" i="27"/>
  <c r="N63" i="27"/>
  <c r="N65" i="27" s="1"/>
  <c r="K63" i="27"/>
  <c r="M63" i="27" s="1"/>
  <c r="A15" i="19"/>
  <c r="A14" i="19"/>
  <c r="A10" i="19"/>
  <c r="L74" i="27" l="1"/>
  <c r="C82" i="27"/>
  <c r="D82" i="27"/>
  <c r="G82" i="27" s="1"/>
  <c r="J74" i="27"/>
  <c r="E82" i="27" s="1"/>
  <c r="H82" i="27" s="1"/>
  <c r="K74" i="27"/>
  <c r="A29" i="19"/>
  <c r="A32" i="19"/>
  <c r="A31" i="19"/>
  <c r="C86" i="27" l="1"/>
  <c r="F82" i="27"/>
  <c r="C85" i="27"/>
  <c r="C87" i="27"/>
  <c r="C90" i="27"/>
  <c r="C84" i="27"/>
  <c r="C88" i="27"/>
  <c r="C89" i="27"/>
  <c r="C83" i="27"/>
  <c r="G3" i="19"/>
  <c r="D87" i="27" l="1"/>
  <c r="E87" i="27"/>
  <c r="D88" i="27"/>
  <c r="E88" i="27"/>
  <c r="D85" i="27"/>
  <c r="E85" i="27"/>
  <c r="D84" i="27"/>
  <c r="E84" i="27"/>
  <c r="E89" i="27"/>
  <c r="D89" i="27"/>
  <c r="E83" i="27"/>
  <c r="D83" i="27"/>
  <c r="E90" i="27"/>
  <c r="D90" i="27"/>
  <c r="D86" i="27"/>
  <c r="E86" i="27"/>
  <c r="G84" i="27" l="1"/>
  <c r="G88" i="27"/>
  <c r="G83" i="27"/>
  <c r="H86" i="27"/>
  <c r="H90" i="27"/>
  <c r="G85" i="27"/>
  <c r="G89" i="27"/>
  <c r="H91" i="27"/>
  <c r="H87" i="27"/>
  <c r="H83" i="27"/>
  <c r="G91" i="27"/>
  <c r="H89" i="27"/>
  <c r="G86" i="27"/>
  <c r="G90" i="27"/>
  <c r="H84" i="27"/>
  <c r="H88" i="27"/>
  <c r="G87" i="27"/>
  <c r="H85" i="2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Webanalysis.web.wk.wknet_54038 Mitgliederstatistik Kammermitglieder" type="5" refreshedVersion="6" savePassword="1" deleted="1" background="1" saveData="1">
    <dbPr connection="" command="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4">
    <s v="{[Status].[Insgesamt].[Aktiv]}"/>
    <s v="{[Status].[Insgesamt].[Ruhend]}"/>
    <s v="{[Status].[Insgesamt]}"/>
    <s v="MGStatistik.web.wk.wknet_54038 Mitgliederstatistik Kammermitglieder"/>
  </metadataStrings>
  <mdxMetadata count="3">
    <mdx n="3" f="s">
      <ms ns="0" c="0"/>
    </mdx>
    <mdx n="3" f="s">
      <ms ns="1" c="0"/>
    </mdx>
    <mdx n="3" f="s">
      <ms ns="2" c="0"/>
    </mdx>
  </mdx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<sst xmlns="http://schemas.openxmlformats.org/spreadsheetml/2006/main" count="239" uniqueCount="96">
  <si>
    <t>Auswahl</t>
  </si>
  <si>
    <t>Burgenland</t>
  </si>
  <si>
    <t>Kärnten</t>
  </si>
  <si>
    <t>Niederösterreich</t>
  </si>
  <si>
    <t>Oberösterreich</t>
  </si>
  <si>
    <t>Salzburg</t>
  </si>
  <si>
    <t>Steiermark</t>
  </si>
  <si>
    <t>Tirol</t>
  </si>
  <si>
    <t>Vorarlberg</t>
  </si>
  <si>
    <t>Wien</t>
  </si>
  <si>
    <t>Österreich</t>
  </si>
  <si>
    <t>Insgesamt</t>
  </si>
  <si>
    <t>Spaltenbeschriftungen</t>
  </si>
  <si>
    <t>Zeilenbeschriftungen</t>
  </si>
  <si>
    <t>Gesamtergebnis</t>
  </si>
  <si>
    <t>Anteil</t>
  </si>
  <si>
    <t>Veraend_Proz</t>
  </si>
  <si>
    <t>Veraend_abs</t>
  </si>
  <si>
    <t>B</t>
  </si>
  <si>
    <t>K</t>
  </si>
  <si>
    <t>NÖ</t>
  </si>
  <si>
    <t>OÖ</t>
  </si>
  <si>
    <t>S</t>
  </si>
  <si>
    <t>ST</t>
  </si>
  <si>
    <t>T</t>
  </si>
  <si>
    <t>V</t>
  </si>
  <si>
    <t>W</t>
  </si>
  <si>
    <t>Anteil absteigend sortiert für Kreisdiagramm - mittels Formel</t>
  </si>
  <si>
    <t>Jahresstatistik 2013</t>
  </si>
  <si>
    <t>Status</t>
  </si>
  <si>
    <t>Aktiv</t>
  </si>
  <si>
    <t>Anzahl Mitglieder</t>
  </si>
  <si>
    <t>Jahresstatistik 2001</t>
  </si>
  <si>
    <t>Jahresstatistik 2002</t>
  </si>
  <si>
    <t>Jahresstatistik 2003</t>
  </si>
  <si>
    <t>Jahresstatistik 2004</t>
  </si>
  <si>
    <t>Jahresstatistik 2005</t>
  </si>
  <si>
    <t>Jahresstatistik 2006</t>
  </si>
  <si>
    <t>Jahresstatistik 2007</t>
  </si>
  <si>
    <t>Jahresstatistik 2008</t>
  </si>
  <si>
    <t>Jahresstatistik 2009</t>
  </si>
  <si>
    <t>Jahresstatistik 2010</t>
  </si>
  <si>
    <t>Jahresstatistik 2011</t>
  </si>
  <si>
    <t>Jahresstatistik 2012</t>
  </si>
  <si>
    <t>Ruhend</t>
  </si>
  <si>
    <t>Kammermitglieder:</t>
  </si>
  <si>
    <t>Auswahl_Bundesland</t>
  </si>
  <si>
    <t>X</t>
  </si>
  <si>
    <t>Y</t>
  </si>
  <si>
    <t>Veränderung zum Vj.</t>
  </si>
  <si>
    <t>KAMMERMITGLIEDER NACH BUNDESLÄNDERN</t>
  </si>
  <si>
    <t>Kammermitglieder</t>
  </si>
  <si>
    <t>Jahresstatistik 2014</t>
  </si>
  <si>
    <t>Max_Veraend_abs</t>
  </si>
  <si>
    <t>Max_Veraend_Proz</t>
  </si>
  <si>
    <t>Min_Veraend_abs</t>
  </si>
  <si>
    <t>Min_Veraend_Proz</t>
  </si>
  <si>
    <t>Ergebnisse der Mitgliederstatistik der Wirtschaftskammern Österreichs - Stand: 31.12.</t>
  </si>
  <si>
    <t>Jahresstatistik 2015</t>
  </si>
  <si>
    <t>Jahresstatistik 2016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</si>
  <si>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</si>
  <si>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</si>
  <si>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</si>
  <si>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</si>
  <si>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</si>
  <si>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</si>
  <si>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</si>
  <si>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</si>
  <si>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</si>
  <si>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</si>
  <si>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</si>
  <si>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</si>
  <si>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</si>
  <si>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</si>
  <si>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</si>
  <si>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</si>
  <si>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Jahresstatistik 2017</t>
  </si>
  <si>
    <t>2017</t>
  </si>
  <si>
    <t/>
  </si>
  <si>
    <t>Jahresstatistik 2000</t>
  </si>
  <si>
    <t>Jahresstatistik 2018</t>
  </si>
  <si>
    <t>2018</t>
  </si>
  <si>
    <t>Jahresstatistik 2019</t>
  </si>
  <si>
    <t>2019</t>
  </si>
  <si>
    <t>Jahresstatistik 2020</t>
  </si>
  <si>
    <t>2020</t>
  </si>
  <si>
    <t>Jahresstatistik 2021</t>
  </si>
  <si>
    <t>2021</t>
  </si>
  <si>
    <t>Jahresstatistik 2022</t>
  </si>
  <si>
    <t>2022</t>
  </si>
  <si>
    <t>Jahresstatistik 2023</t>
  </si>
  <si>
    <t>2023</t>
  </si>
  <si>
    <t>Jahresstatistik 2024</t>
  </si>
  <si>
    <t>2024</t>
  </si>
  <si>
    <t>Jahresstatistik 2025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</si>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</sst>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0.0"/>
    <numFmt numFmtId="165" formatCode="_-* #,##0.00\ &quot;€&quot;_-;\-* #,##0.00\ &quot;€&quot;_-;_-* &quot;-&quot;??\ &quot;€&quot;_-;_-@_-"/>
    <numFmt numFmtId="166" formatCode="_-* #,##0_-;\-* #,##0_-;_-* &quot;-&quot;??_-;_-@_-"/>
    <numFmt numFmtId="167" formatCode="0.0%"/>
    <numFmt numFmtId="168" formatCode="#,###"/>
    <numFmt numFmtId="169" formatCode="???.0"/>
    <numFmt numFmtId="170" formatCode="_-\ ?,##0_-;\-\ ?,##0_-;_-\ &quot;-&quot;??_-;_-@_-"/>
    <numFmt numFmtId="171" formatCode="#,##0.0"/>
  </numFmts>
  <fonts count="22" x14ac:knownFonts="1">
    <font>
      <sz val="10"/>
      <name val="Arial"/>
      <family val="2"/>
    </font>
    <font>
      <sz val="11"/>
      <color theme="1"/>
      <name val="Trebuchet MS"/>
      <family val="2"/>
    </font>
    <font>
      <sz val="11"/>
      <color theme="1"/>
      <name val="Trebuchet MS"/>
      <family val="2"/>
    </font>
    <font>
      <sz val="10"/>
      <name val="Arial"/>
      <family val="2"/>
    </font>
    <font>
      <sz val="10"/>
      <name val="Trebuchet MS"/>
      <family val="2"/>
    </font>
    <font>
      <b/>
      <sz val="10"/>
      <name val="Trebuchet MS"/>
      <family val="2"/>
    </font>
    <font>
      <b/>
      <sz val="12"/>
      <name val="Trebuchet MS"/>
      <family val="2"/>
    </font>
    <font>
      <b/>
      <sz val="11"/>
      <name val="Trebuchet MS"/>
      <family val="2"/>
    </font>
    <font>
      <b/>
      <sz val="10"/>
      <color rgb="FF375F91"/>
      <name val="Trebuchet MS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theme="1"/>
      <name val="Trebuchet MS"/>
      <family val="2"/>
    </font>
    <font>
      <b/>
      <sz val="11"/>
      <color rgb="FF5A5A5A"/>
      <name val="Trebuchet MS"/>
      <family val="2"/>
    </font>
    <font>
      <b/>
      <sz val="10"/>
      <color rgb="FF5A5A5A"/>
      <name val="Trebuchet MS"/>
      <family val="2"/>
    </font>
    <font>
      <sz val="10"/>
      <color rgb="FF5A5A5A"/>
      <name val="Trebuchet MS"/>
      <family val="2"/>
    </font>
    <font>
      <sz val="11"/>
      <color rgb="FF5A5A5A"/>
      <name val="Trebuchet MS"/>
      <family val="2"/>
    </font>
    <font>
      <sz val="8"/>
      <color rgb="FF000000"/>
      <name val="Tahoma"/>
      <family val="2"/>
    </font>
    <font>
      <b/>
      <sz val="14"/>
      <color rgb="FF5A5A5A"/>
      <name val="Trebuchet MS"/>
      <family val="2"/>
    </font>
    <font>
      <b/>
      <sz val="11"/>
      <color rgb="FFE20613"/>
      <name val="Trebuchet MS"/>
      <family val="2"/>
    </font>
    <font>
      <b/>
      <sz val="11"/>
      <color rgb="FF666666"/>
      <name val="Trebuchet MS"/>
      <family val="2"/>
    </font>
    <font>
      <b/>
      <sz val="12"/>
      <color rgb="FFE20613"/>
      <name val="Trebuchet MS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E6E6E6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rgb="FFE20613"/>
      </bottom>
      <diagonal/>
    </border>
    <border>
      <left/>
      <right/>
      <top style="thin">
        <color rgb="FFE20613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6">
    <xf numFmtId="0" fontId="0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1" fillId="0" borderId="0"/>
  </cellStyleXfs>
  <cellXfs count="59">
    <xf numFmtId="0" fontId="0" fillId="0" borderId="0" xfId="0"/>
    <xf numFmtId="0" fontId="4" fillId="0" borderId="0" xfId="0" applyFont="1"/>
    <xf numFmtId="0" fontId="6" fillId="0" borderId="0" xfId="0" applyFont="1"/>
    <xf numFmtId="166" fontId="4" fillId="0" borderId="0" xfId="2" applyNumberFormat="1" applyFont="1" applyFill="1" applyBorder="1"/>
    <xf numFmtId="167" fontId="4" fillId="0" borderId="0" xfId="3" applyNumberFormat="1" applyFont="1" applyFill="1" applyBorder="1"/>
    <xf numFmtId="0" fontId="5" fillId="0" borderId="0" xfId="0" applyFont="1"/>
    <xf numFmtId="166" fontId="4" fillId="0" borderId="0" xfId="2" applyNumberFormat="1" applyFont="1" applyFill="1" applyBorder="1" applyAlignment="1"/>
    <xf numFmtId="0" fontId="4" fillId="0" borderId="0" xfId="0" applyFont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168" fontId="0" fillId="0" borderId="0" xfId="0" applyNumberFormat="1"/>
    <xf numFmtId="0" fontId="9" fillId="2" borderId="1" xfId="0" applyFont="1" applyFill="1" applyBorder="1" applyAlignment="1">
      <alignment horizontal="left"/>
    </xf>
    <xf numFmtId="164" fontId="0" fillId="0" borderId="0" xfId="3" applyNumberFormat="1" applyFont="1"/>
    <xf numFmtId="0" fontId="10" fillId="0" borderId="0" xfId="0" applyFont="1" applyAlignment="1">
      <alignment horizontal="left"/>
    </xf>
    <xf numFmtId="168" fontId="4" fillId="0" borderId="0" xfId="0" applyNumberFormat="1" applyFont="1"/>
    <xf numFmtId="164" fontId="11" fillId="0" borderId="0" xfId="4" applyNumberFormat="1" applyFont="1"/>
    <xf numFmtId="0" fontId="11" fillId="0" borderId="0" xfId="4" applyFont="1"/>
    <xf numFmtId="0" fontId="3" fillId="0" borderId="0" xfId="0" applyFont="1"/>
    <xf numFmtId="164" fontId="3" fillId="0" borderId="0" xfId="0" applyNumberFormat="1" applyFont="1"/>
    <xf numFmtId="0" fontId="7" fillId="0" borderId="0" xfId="0" applyFont="1"/>
    <xf numFmtId="166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6" fontId="4" fillId="0" borderId="0" xfId="2" applyNumberFormat="1" applyFont="1" applyFill="1" applyBorder="1" applyAlignment="1">
      <alignment horizontal="right"/>
    </xf>
    <xf numFmtId="169" fontId="4" fillId="0" borderId="0" xfId="0" applyNumberFormat="1" applyFont="1" applyAlignment="1">
      <alignment horizontal="center"/>
    </xf>
    <xf numFmtId="170" fontId="4" fillId="0" borderId="0" xfId="2" applyNumberFormat="1" applyFont="1" applyFill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66" fontId="5" fillId="0" borderId="0" xfId="2" applyNumberFormat="1" applyFont="1" applyFill="1" applyBorder="1" applyAlignment="1">
      <alignment horizontal="right"/>
    </xf>
    <xf numFmtId="169" fontId="5" fillId="0" borderId="0" xfId="0" applyNumberFormat="1" applyFont="1" applyAlignment="1">
      <alignment horizontal="center"/>
    </xf>
    <xf numFmtId="170" fontId="5" fillId="0" borderId="0" xfId="2" applyNumberFormat="1" applyFont="1" applyFill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166" fontId="5" fillId="0" borderId="0" xfId="2" applyNumberFormat="1" applyFont="1" applyFill="1" applyBorder="1"/>
    <xf numFmtId="0" fontId="12" fillId="0" borderId="0" xfId="0" applyFont="1"/>
    <xf numFmtId="0" fontId="1" fillId="0" borderId="0" xfId="5"/>
    <xf numFmtId="0" fontId="5" fillId="0" borderId="0" xfId="0" applyFont="1" applyAlignment="1">
      <alignment vertical="center"/>
    </xf>
    <xf numFmtId="0" fontId="5" fillId="0" borderId="0" xfId="0" applyFont="1" applyAlignment="1">
      <alignment wrapText="1"/>
    </xf>
    <xf numFmtId="166" fontId="5" fillId="0" borderId="0" xfId="2" applyNumberFormat="1" applyFont="1" applyFill="1" applyBorder="1" applyAlignment="1">
      <alignment wrapText="1"/>
    </xf>
    <xf numFmtId="166" fontId="5" fillId="0" borderId="0" xfId="0" applyNumberFormat="1" applyFont="1"/>
    <xf numFmtId="0" fontId="15" fillId="0" borderId="0" xfId="0" applyFont="1"/>
    <xf numFmtId="171" fontId="0" fillId="0" borderId="0" xfId="0" applyNumberFormat="1"/>
    <xf numFmtId="168" fontId="1" fillId="0" borderId="0" xfId="5" applyNumberFormat="1"/>
    <xf numFmtId="0" fontId="4" fillId="3" borderId="0" xfId="0" applyFont="1" applyFill="1"/>
    <xf numFmtId="0" fontId="17" fillId="3" borderId="0" xfId="0" applyFont="1" applyFill="1"/>
    <xf numFmtId="0" fontId="12" fillId="3" borderId="0" xfId="0" applyFont="1" applyFill="1"/>
    <xf numFmtId="0" fontId="6" fillId="3" borderId="0" xfId="0" applyFont="1" applyFill="1"/>
    <xf numFmtId="0" fontId="13" fillId="3" borderId="2" xfId="0" applyFont="1" applyFill="1" applyBorder="1"/>
    <xf numFmtId="0" fontId="14" fillId="3" borderId="2" xfId="0" applyFont="1" applyFill="1" applyBorder="1"/>
    <xf numFmtId="0" fontId="4" fillId="3" borderId="2" xfId="0" applyFont="1" applyFill="1" applyBorder="1"/>
    <xf numFmtId="0" fontId="5" fillId="3" borderId="2" xfId="0" applyFont="1" applyFill="1" applyBorder="1"/>
    <xf numFmtId="0" fontId="8" fillId="3" borderId="2" xfId="0" applyFont="1" applyFill="1" applyBorder="1"/>
    <xf numFmtId="0" fontId="20" fillId="3" borderId="2" xfId="0" applyFont="1" applyFill="1" applyBorder="1" applyAlignment="1">
      <alignment horizontal="center"/>
    </xf>
    <xf numFmtId="0" fontId="4" fillId="0" borderId="3" xfId="0" applyFont="1" applyBorder="1"/>
    <xf numFmtId="0" fontId="19" fillId="0" borderId="0" xfId="0" applyFont="1" applyAlignment="1">
      <alignment horizontal="center"/>
    </xf>
    <xf numFmtId="3" fontId="7" fillId="0" borderId="0" xfId="2" applyNumberFormat="1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9" fillId="2" borderId="4" xfId="0" applyFont="1" applyFill="1" applyBorder="1"/>
    <xf numFmtId="168" fontId="9" fillId="2" borderId="1" xfId="0" applyNumberFormat="1" applyFont="1" applyFill="1" applyBorder="1"/>
    <xf numFmtId="166" fontId="5" fillId="0" borderId="0" xfId="0" applyNumberFormat="1" applyFont="1" applyAlignment="1">
      <alignment horizontal="center"/>
    </xf>
    <xf numFmtId="170" fontId="6" fillId="0" borderId="0" xfId="2" applyNumberFormat="1" applyFont="1" applyFill="1" applyBorder="1" applyAlignment="1">
      <alignment horizontal="center"/>
    </xf>
  </cellXfs>
  <cellStyles count="6">
    <cellStyle name="Euro" xfId="1" xr:uid="{00000000-0005-0000-0000-000000000000}"/>
    <cellStyle name="Komma" xfId="2" builtinId="3"/>
    <cellStyle name="Prozent" xfId="3" builtinId="5"/>
    <cellStyle name="Standard" xfId="0" builtinId="0"/>
    <cellStyle name="Standard 2" xfId="4" xr:uid="{00000000-0005-0000-0000-000004000000}"/>
    <cellStyle name="Standard 3" xfId="5" xr:uid="{00000000-0005-0000-0000-000005000000}"/>
  </cellStyles>
  <dxfs count="4">
    <dxf>
      <font>
        <b/>
        <i val="0"/>
        <color rgb="FFE20613"/>
      </font>
    </dxf>
    <dxf>
      <font>
        <b/>
        <i val="0"/>
        <color rgb="FFE20613"/>
      </font>
    </dxf>
    <dxf>
      <font>
        <b/>
        <i val="0"/>
        <color rgb="FFE20613"/>
      </font>
    </dxf>
    <dxf>
      <font>
        <b/>
        <i val="0"/>
        <color rgb="FFE20613"/>
      </font>
    </dxf>
  </dxfs>
  <tableStyles count="0" defaultTableStyle="TableStyleMedium9" defaultPivotStyle="PivotStyleLight16"/>
  <colors>
    <mruColors>
      <color rgb="FFE20613"/>
      <color rgb="FFFC8086"/>
      <color rgb="FFB3B3B3"/>
      <color rgb="FFFFFFFF"/>
      <color rgb="FFF2F2F2"/>
      <color rgb="FFF3F3F3"/>
      <color rgb="FFE6E6E6"/>
      <color rgb="FFCCCCCC"/>
      <color rgb="FF999999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alcChain" Target="calcChain.xml"/><Relationship Id="rId5" Type="http://schemas.openxmlformats.org/officeDocument/2006/relationships/pivotCacheDefinition" Target="pivotCache/pivotCacheDefinition1.xml"/><Relationship Id="rId10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[0]!Kartentitel_Landkarte</c:f>
          <c:strCache>
            <c:ptCount val="1"/>
            <c:pt idx="0">
              <c:v>Aktive Kammermitglieder in Österreich 2025</c:v>
            </c:pt>
          </c:strCache>
        </c:strRef>
      </c:tx>
      <c:layout>
        <c:manualLayout>
          <c:xMode val="edge"/>
          <c:yMode val="edge"/>
          <c:x val="0.22827858692905365"/>
          <c:y val="1.5536972352140193E-2"/>
        </c:manualLayout>
      </c:layout>
      <c:overlay val="0"/>
      <c:txPr>
        <a:bodyPr/>
        <a:lstStyle/>
        <a:p>
          <a:pPr>
            <a:defRPr sz="1200"/>
          </a:pPr>
          <a:endParaRPr lang="de-DE"/>
        </a:p>
      </c:txPr>
    </c:title>
    <c:autoTitleDeleted val="0"/>
    <c:plotArea>
      <c:layout>
        <c:manualLayout>
          <c:xMode val="edge"/>
          <c:yMode val="edge"/>
          <c:x val="0"/>
          <c:y val="2.5836836184950564E-2"/>
          <c:w val="1"/>
          <c:h val="0.97368421052631582"/>
        </c:manualLayout>
      </c:layout>
      <c:bubbleChart>
        <c:varyColors val="0"/>
        <c:ser>
          <c:idx val="1"/>
          <c:order val="0"/>
          <c:tx>
            <c:v>Vorarlberg</c:v>
          </c:tx>
          <c:spPr>
            <a:solidFill>
              <a:srgbClr val="E6E6E6"/>
            </a:solidFill>
            <a:ln>
              <a:noFill/>
            </a:ln>
          </c:spPr>
          <c:invertIfNegative val="0"/>
          <c:dLbls>
            <c:dLbl>
              <c:idx val="0"/>
              <c:dLblPos val="ct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C35-4BB4-A877-E05EE39780E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olap_km_bld!$G$70</c:f>
              <c:numCache>
                <c:formatCode>General</c:formatCode>
                <c:ptCount val="1"/>
                <c:pt idx="0">
                  <c:v>0.8</c:v>
                </c:pt>
              </c:numCache>
            </c:numRef>
          </c:xVal>
          <c:yVal>
            <c:numRef>
              <c:f>olap_km_bld!$H$70</c:f>
              <c:numCache>
                <c:formatCode>General</c:formatCode>
                <c:ptCount val="1"/>
                <c:pt idx="0">
                  <c:v>11000</c:v>
                </c:pt>
              </c:numCache>
            </c:numRef>
          </c:yVal>
          <c:bubbleSize>
            <c:numRef>
              <c:f>olap_km_bld!$B$70</c:f>
              <c:numCache>
                <c:formatCode>#,###</c:formatCode>
                <c:ptCount val="1"/>
                <c:pt idx="0">
                  <c:v>25706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1-2C35-4BB4-A877-E05EE39780E3}"/>
            </c:ext>
          </c:extLst>
        </c:ser>
        <c:ser>
          <c:idx val="2"/>
          <c:order val="1"/>
          <c:tx>
            <c:v>Tirol</c:v>
          </c:tx>
          <c:spPr>
            <a:solidFill>
              <a:srgbClr val="E6E6E6"/>
            </a:solidFill>
            <a:ln>
              <a:noFill/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olap_km_bld!$G$69</c:f>
              <c:numCache>
                <c:formatCode>General</c:formatCode>
                <c:ptCount val="1"/>
                <c:pt idx="0">
                  <c:v>2.25</c:v>
                </c:pt>
              </c:numCache>
            </c:numRef>
          </c:xVal>
          <c:yVal>
            <c:numRef>
              <c:f>olap_km_bld!$H$69</c:f>
              <c:numCache>
                <c:formatCode>General</c:formatCode>
                <c:ptCount val="1"/>
                <c:pt idx="0">
                  <c:v>10500</c:v>
                </c:pt>
              </c:numCache>
            </c:numRef>
          </c:yVal>
          <c:bubbleSize>
            <c:numRef>
              <c:f>olap_km_bld!$B$69</c:f>
              <c:numCache>
                <c:formatCode>#,###</c:formatCode>
                <c:ptCount val="1"/>
                <c:pt idx="0">
                  <c:v>53184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2-2C35-4BB4-A877-E05EE39780E3}"/>
            </c:ext>
          </c:extLst>
        </c:ser>
        <c:ser>
          <c:idx val="3"/>
          <c:order val="2"/>
          <c:tx>
            <c:v>Salzburg</c:v>
          </c:tx>
          <c:spPr>
            <a:solidFill>
              <a:srgbClr val="E6E6E6"/>
            </a:solidFill>
            <a:ln>
              <a:noFill/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olap_km_bld!$G$67</c:f>
              <c:numCache>
                <c:formatCode>General</c:formatCode>
                <c:ptCount val="1"/>
                <c:pt idx="0">
                  <c:v>4.25</c:v>
                </c:pt>
              </c:numCache>
            </c:numRef>
          </c:xVal>
          <c:yVal>
            <c:numRef>
              <c:f>olap_km_bld!$H$67</c:f>
              <c:numCache>
                <c:formatCode>General</c:formatCode>
                <c:ptCount val="1"/>
                <c:pt idx="0">
                  <c:v>11000</c:v>
                </c:pt>
              </c:numCache>
            </c:numRef>
          </c:yVal>
          <c:bubbleSize>
            <c:numRef>
              <c:f>olap_km_bld!$B$67</c:f>
              <c:numCache>
                <c:formatCode>#,###</c:formatCode>
                <c:ptCount val="1"/>
                <c:pt idx="0">
                  <c:v>42261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3-2C35-4BB4-A877-E05EE39780E3}"/>
            </c:ext>
          </c:extLst>
        </c:ser>
        <c:ser>
          <c:idx val="4"/>
          <c:order val="3"/>
          <c:tx>
            <c:v>Kärnten</c:v>
          </c:tx>
          <c:spPr>
            <a:solidFill>
              <a:srgbClr val="E6E6E6"/>
            </a:solidFill>
            <a:ln>
              <a:noFill/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olap_km_bld!$G$66</c:f>
              <c:numCache>
                <c:formatCode>General</c:formatCode>
                <c:ptCount val="1"/>
                <c:pt idx="0">
                  <c:v>5.0999999999999899</c:v>
                </c:pt>
              </c:numCache>
            </c:numRef>
          </c:xVal>
          <c:yVal>
            <c:numRef>
              <c:f>olap_km_bld!$H$64</c:f>
              <c:numCache>
                <c:formatCode>General</c:formatCode>
                <c:ptCount val="1"/>
                <c:pt idx="0">
                  <c:v>5500</c:v>
                </c:pt>
              </c:numCache>
            </c:numRef>
          </c:yVal>
          <c:bubbleSize>
            <c:numRef>
              <c:f>olap_km_bld!$B$64</c:f>
              <c:numCache>
                <c:formatCode>#,###</c:formatCode>
                <c:ptCount val="1"/>
                <c:pt idx="0">
                  <c:v>39384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4-2C35-4BB4-A877-E05EE39780E3}"/>
            </c:ext>
          </c:extLst>
        </c:ser>
        <c:ser>
          <c:idx val="5"/>
          <c:order val="4"/>
          <c:tx>
            <c:v>Steiermark</c:v>
          </c:tx>
          <c:spPr>
            <a:solidFill>
              <a:srgbClr val="E6E6E6"/>
            </a:solidFill>
            <a:ln>
              <a:noFill/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olap_km_bld!$G$68</c:f>
              <c:numCache>
                <c:formatCode>General</c:formatCode>
                <c:ptCount val="1"/>
                <c:pt idx="0">
                  <c:v>6.25</c:v>
                </c:pt>
              </c:numCache>
            </c:numRef>
          </c:xVal>
          <c:yVal>
            <c:numRef>
              <c:f>olap_km_bld!$H$68</c:f>
              <c:numCache>
                <c:formatCode>General</c:formatCode>
                <c:ptCount val="1"/>
                <c:pt idx="0">
                  <c:v>12000</c:v>
                </c:pt>
              </c:numCache>
            </c:numRef>
          </c:yVal>
          <c:bubbleSize>
            <c:numRef>
              <c:f>olap_km_bld!$B$68</c:f>
              <c:numCache>
                <c:formatCode>#,###</c:formatCode>
                <c:ptCount val="1"/>
                <c:pt idx="0">
                  <c:v>86559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5-2C35-4BB4-A877-E05EE39780E3}"/>
            </c:ext>
          </c:extLst>
        </c:ser>
        <c:ser>
          <c:idx val="6"/>
          <c:order val="5"/>
          <c:tx>
            <c:v>Oberösterreich</c:v>
          </c:tx>
          <c:spPr>
            <a:solidFill>
              <a:srgbClr val="E6E6E6"/>
            </a:solidFill>
            <a:ln>
              <a:noFill/>
            </a:ln>
          </c:spPr>
          <c:invertIfNegative val="0"/>
          <c:dLbls>
            <c:dLbl>
              <c:idx val="0"/>
              <c:numFmt formatCode="#,##0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de-DE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6-2C35-4BB4-A877-E05EE39780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olap_km_bld!$G$66</c:f>
              <c:numCache>
                <c:formatCode>General</c:formatCode>
                <c:ptCount val="1"/>
                <c:pt idx="0">
                  <c:v>5.0999999999999899</c:v>
                </c:pt>
              </c:numCache>
            </c:numRef>
          </c:xVal>
          <c:yVal>
            <c:numRef>
              <c:f>olap_km_bld!$H$66</c:f>
              <c:numCache>
                <c:formatCode>General</c:formatCode>
                <c:ptCount val="1"/>
                <c:pt idx="0">
                  <c:v>19500</c:v>
                </c:pt>
              </c:numCache>
            </c:numRef>
          </c:yVal>
          <c:bubbleSize>
            <c:numRef>
              <c:f>olap_km_bld!$B$66</c:f>
              <c:numCache>
                <c:formatCode>#,###</c:formatCode>
                <c:ptCount val="1"/>
                <c:pt idx="0">
                  <c:v>91092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7-2C35-4BB4-A877-E05EE39780E3}"/>
            </c:ext>
          </c:extLst>
        </c:ser>
        <c:ser>
          <c:idx val="7"/>
          <c:order val="6"/>
          <c:tx>
            <c:v>Niederösterreich</c:v>
          </c:tx>
          <c:spPr>
            <a:solidFill>
              <a:srgbClr val="E6E6E6"/>
            </a:solidFill>
            <a:ln>
              <a:noFill/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olap_km_bld!$G$65</c:f>
              <c:numCache>
                <c:formatCode>General</c:formatCode>
                <c:ptCount val="1"/>
                <c:pt idx="0">
                  <c:v>6.75</c:v>
                </c:pt>
              </c:numCache>
            </c:numRef>
          </c:xVal>
          <c:yVal>
            <c:numRef>
              <c:f>olap_km_bld!$H$65</c:f>
              <c:numCache>
                <c:formatCode>General</c:formatCode>
                <c:ptCount val="1"/>
                <c:pt idx="0">
                  <c:v>22000</c:v>
                </c:pt>
              </c:numCache>
            </c:numRef>
          </c:yVal>
          <c:bubbleSize>
            <c:numRef>
              <c:f>olap_km_bld!$B$65</c:f>
              <c:numCache>
                <c:formatCode>#,###</c:formatCode>
                <c:ptCount val="1"/>
                <c:pt idx="0">
                  <c:v>118550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8-2C35-4BB4-A877-E05EE39780E3}"/>
            </c:ext>
          </c:extLst>
        </c:ser>
        <c:ser>
          <c:idx val="8"/>
          <c:order val="7"/>
          <c:tx>
            <c:v>Wien</c:v>
          </c:tx>
          <c:spPr>
            <a:solidFill>
              <a:srgbClr val="E6E6E6"/>
            </a:solidFill>
            <a:ln>
              <a:noFill/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olap_km_bld!$G$71</c:f>
              <c:numCache>
                <c:formatCode>General</c:formatCode>
                <c:ptCount val="1"/>
                <c:pt idx="0">
                  <c:v>7.75</c:v>
                </c:pt>
              </c:numCache>
            </c:numRef>
          </c:xVal>
          <c:yVal>
            <c:numRef>
              <c:f>olap_km_bld!$H$71</c:f>
              <c:numCache>
                <c:formatCode>General</c:formatCode>
                <c:ptCount val="1"/>
                <c:pt idx="0">
                  <c:v>20000</c:v>
                </c:pt>
              </c:numCache>
            </c:numRef>
          </c:yVal>
          <c:bubbleSize>
            <c:numRef>
              <c:f>olap_km_bld!$B$71</c:f>
              <c:numCache>
                <c:formatCode>#,###</c:formatCode>
                <c:ptCount val="1"/>
                <c:pt idx="0">
                  <c:v>127255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9-2C35-4BB4-A877-E05EE39780E3}"/>
            </c:ext>
          </c:extLst>
        </c:ser>
        <c:ser>
          <c:idx val="9"/>
          <c:order val="8"/>
          <c:tx>
            <c:v>Burgenland</c:v>
          </c:tx>
          <c:spPr>
            <a:solidFill>
              <a:srgbClr val="E6E6E6"/>
            </a:solidFill>
            <a:ln>
              <a:noFill/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olap_km_bld!$G$63</c:f>
              <c:numCache>
                <c:formatCode>General</c:formatCode>
                <c:ptCount val="1"/>
                <c:pt idx="0">
                  <c:v>7.9</c:v>
                </c:pt>
              </c:numCache>
            </c:numRef>
          </c:xVal>
          <c:yVal>
            <c:numRef>
              <c:f>olap_km_bld!$H$63</c:f>
              <c:numCache>
                <c:formatCode>General</c:formatCode>
                <c:ptCount val="1"/>
                <c:pt idx="0">
                  <c:v>13700</c:v>
                </c:pt>
              </c:numCache>
            </c:numRef>
          </c:yVal>
          <c:bubbleSize>
            <c:numRef>
              <c:f>olap_km_bld!$B$63</c:f>
              <c:numCache>
                <c:formatCode>#,###</c:formatCode>
                <c:ptCount val="1"/>
                <c:pt idx="0">
                  <c:v>21835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A-2C35-4BB4-A877-E05EE39780E3}"/>
            </c:ext>
          </c:extLst>
        </c:ser>
        <c:ser>
          <c:idx val="0"/>
          <c:order val="9"/>
          <c:tx>
            <c:strRef>
              <c:f>olap_km_bld!$A$74</c:f>
              <c:strCache>
                <c:ptCount val="1"/>
                <c:pt idx="0">
                  <c:v>Burgenland</c:v>
                </c:pt>
              </c:strCache>
            </c:strRef>
          </c:tx>
          <c:spPr>
            <a:solidFill>
              <a:srgbClr val="E20613"/>
            </a:solidFill>
            <a:ln w="9525">
              <a:solidFill>
                <a:srgbClr val="FC8086"/>
              </a:solidFill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olap_km_bld!$G$74</c:f>
              <c:numCache>
                <c:formatCode>General</c:formatCode>
                <c:ptCount val="1"/>
                <c:pt idx="0">
                  <c:v>7.9</c:v>
                </c:pt>
              </c:numCache>
            </c:numRef>
          </c:xVal>
          <c:yVal>
            <c:numRef>
              <c:f>olap_km_bld!$H$74</c:f>
              <c:numCache>
                <c:formatCode>General</c:formatCode>
                <c:ptCount val="1"/>
                <c:pt idx="0">
                  <c:v>13700</c:v>
                </c:pt>
              </c:numCache>
            </c:numRef>
          </c:yVal>
          <c:bubbleSize>
            <c:numRef>
              <c:f>olap_km_bld!$B$74</c:f>
              <c:numCache>
                <c:formatCode>General</c:formatCode>
                <c:ptCount val="1"/>
                <c:pt idx="0">
                  <c:v>21835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B-2C35-4BB4-A877-E05EE3978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40"/>
        <c:showNegBubbles val="0"/>
        <c:axId val="127040896"/>
        <c:axId val="127042688"/>
      </c:bubbleChart>
      <c:valAx>
        <c:axId val="127040896"/>
        <c:scaling>
          <c:orientation val="minMax"/>
          <c:max val="9"/>
          <c:min val="0"/>
        </c:scaling>
        <c:delete val="1"/>
        <c:axPos val="b"/>
        <c:numFmt formatCode="General" sourceLinked="1"/>
        <c:majorTickMark val="out"/>
        <c:minorTickMark val="none"/>
        <c:tickLblPos val="nextTo"/>
        <c:crossAx val="127042688"/>
        <c:crosses val="autoZero"/>
        <c:crossBetween val="midCat"/>
      </c:valAx>
      <c:valAx>
        <c:axId val="127042688"/>
        <c:scaling>
          <c:orientation val="minMax"/>
          <c:max val="30000"/>
          <c:min val="0"/>
        </c:scaling>
        <c:delete val="1"/>
        <c:axPos val="r"/>
        <c:numFmt formatCode="#,##0" sourceLinked="0"/>
        <c:majorTickMark val="out"/>
        <c:minorTickMark val="none"/>
        <c:tickLblPos val="nextTo"/>
        <c:crossAx val="127040896"/>
        <c:crosses val="max"/>
        <c:crossBetween val="midCat"/>
        <c:majorUnit val="5000"/>
      </c:valAx>
      <c:spPr>
        <a:blipFill>
          <a:blip xmlns:r="http://schemas.openxmlformats.org/officeDocument/2006/relationships" r:embed="rId1"/>
          <a:stretch>
            <a:fillRect/>
          </a:stretch>
        </a:blipFill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>
          <a:latin typeface="Trebuchet MS" panose="020B0603020202020204" pitchFamily="34" charset="0"/>
        </a:defRPr>
      </a:pPr>
      <a:endParaRPr lang="de-DE"/>
    </a:p>
  </c:txPr>
  <c:printSettings>
    <c:headerFooter/>
    <c:pageMargins b="0.78740157480314965" l="0.70866141732283472" r="0.70866141732283472" t="0.78740157480314965" header="0.31496062992125984" footer="0.31496062992125984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[0]!Kartentitel_Kreis</c:f>
          <c:strCache>
            <c:ptCount val="1"/>
            <c:pt idx="0">
              <c:v>Anteil in Prozent</c:v>
            </c:pt>
          </c:strCache>
        </c:strRef>
      </c:tx>
      <c:layout>
        <c:manualLayout>
          <c:xMode val="edge"/>
          <c:yMode val="edge"/>
          <c:x val="0.35508158567557696"/>
          <c:y val="9.4586378790122438E-3"/>
        </c:manualLayout>
      </c:layout>
      <c:overlay val="0"/>
      <c:txPr>
        <a:bodyPr/>
        <a:lstStyle/>
        <a:p>
          <a:pPr>
            <a:defRPr sz="1200"/>
          </a:pPr>
          <a:endParaRPr lang="de-DE"/>
        </a:p>
      </c:txPr>
    </c:title>
    <c:autoTitleDeleted val="0"/>
    <c:plotArea>
      <c:layout>
        <c:manualLayout>
          <c:xMode val="edge"/>
          <c:yMode val="edge"/>
          <c:x val="0.19187863652965709"/>
          <c:y val="0.12483302293133509"/>
          <c:w val="0.74649406688241637"/>
          <c:h val="0.80123465479371425"/>
        </c:manualLayout>
      </c:layout>
      <c:pieChart>
        <c:varyColors val="1"/>
        <c:ser>
          <c:idx val="0"/>
          <c:order val="0"/>
          <c:tx>
            <c:v>Mitgliederstand</c:v>
          </c:tx>
          <c:spPr>
            <a:solidFill>
              <a:srgbClr val="006464"/>
            </a:solidFill>
            <a:ln>
              <a:solidFill>
                <a:srgbClr val="375F91"/>
              </a:solidFill>
            </a:ln>
          </c:spPr>
          <c:dPt>
            <c:idx val="0"/>
            <c:bubble3D val="0"/>
            <c:spPr>
              <a:solidFill>
                <a:srgbClr val="E20613"/>
              </a:solidFill>
              <a:ln>
                <a:solidFill>
                  <a:srgbClr val="FC8086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3522-4B3A-AD49-D840FA70AEEB}"/>
              </c:ext>
            </c:extLst>
          </c:dPt>
          <c:dPt>
            <c:idx val="1"/>
            <c:bubble3D val="0"/>
            <c:spPr>
              <a:solidFill>
                <a:srgbClr val="66666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3522-4B3A-AD49-D840FA70AEEB}"/>
              </c:ext>
            </c:extLst>
          </c:dPt>
          <c:dPt>
            <c:idx val="2"/>
            <c:bubble3D val="0"/>
            <c:spPr>
              <a:solidFill>
                <a:srgbClr val="80808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0-2157-4060-B695-5F0328E1BC06}"/>
              </c:ext>
            </c:extLst>
          </c:dPt>
          <c:dPt>
            <c:idx val="3"/>
            <c:bubble3D val="0"/>
            <c:spPr>
              <a:solidFill>
                <a:srgbClr val="999999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3522-4B3A-AD49-D840FA70AEEB}"/>
              </c:ext>
            </c:extLst>
          </c:dPt>
          <c:dPt>
            <c:idx val="4"/>
            <c:bubble3D val="0"/>
            <c:spPr>
              <a:solidFill>
                <a:srgbClr val="B3B3B3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3522-4B3A-AD49-D840FA70AEEB}"/>
              </c:ext>
            </c:extLst>
          </c:dPt>
          <c:dPt>
            <c:idx val="5"/>
            <c:bubble3D val="0"/>
            <c:spPr>
              <a:solidFill>
                <a:srgbClr val="CCCCCC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3522-4B3A-AD49-D840FA70AEEB}"/>
              </c:ext>
            </c:extLst>
          </c:dPt>
          <c:dPt>
            <c:idx val="6"/>
            <c:bubble3D val="0"/>
            <c:spPr>
              <a:solidFill>
                <a:srgbClr val="E6E6E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3522-4B3A-AD49-D840FA70AEEB}"/>
              </c:ext>
            </c:extLst>
          </c:dPt>
          <c:dPt>
            <c:idx val="7"/>
            <c:bubble3D val="0"/>
            <c:spPr>
              <a:solidFill>
                <a:srgbClr val="F2F2F2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3522-4B3A-AD49-D840FA70AEEB}"/>
              </c:ext>
            </c:extLst>
          </c:dPt>
          <c:dPt>
            <c:idx val="8"/>
            <c:bubble3D val="0"/>
            <c:spPr>
              <a:solidFill>
                <a:srgbClr val="FFFF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3522-4B3A-AD49-D840FA70AEEB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olap_km_bld!$G$82:$G$90</c:f>
              <c:strCache>
                <c:ptCount val="9"/>
                <c:pt idx="0">
                  <c:v>B</c:v>
                </c:pt>
                <c:pt idx="1">
                  <c:v>W</c:v>
                </c:pt>
                <c:pt idx="2">
                  <c:v>NÖ</c:v>
                </c:pt>
                <c:pt idx="3">
                  <c:v>OÖ</c:v>
                </c:pt>
                <c:pt idx="4">
                  <c:v>ST</c:v>
                </c:pt>
                <c:pt idx="5">
                  <c:v>T</c:v>
                </c:pt>
                <c:pt idx="6">
                  <c:v>S</c:v>
                </c:pt>
                <c:pt idx="7">
                  <c:v>K</c:v>
                </c:pt>
                <c:pt idx="8">
                  <c:v>V</c:v>
                </c:pt>
              </c:strCache>
            </c:strRef>
          </c:cat>
          <c:val>
            <c:numRef>
              <c:f>olap_km_bld!$H$82:$H$90</c:f>
              <c:numCache>
                <c:formatCode>General</c:formatCode>
                <c:ptCount val="9"/>
                <c:pt idx="0" formatCode="0.0">
                  <c:v>3.6041701742744618</c:v>
                </c:pt>
                <c:pt idx="1">
                  <c:v>21.005206115287226</c:v>
                </c:pt>
                <c:pt idx="2">
                  <c:v>19.568324898568235</c:v>
                </c:pt>
                <c:pt idx="3">
                  <c:v>15.036000435768687</c:v>
                </c:pt>
                <c:pt idx="4">
                  <c:v>14.287765794138911</c:v>
                </c:pt>
                <c:pt idx="5">
                  <c:v>8.7787582573214085</c:v>
                </c:pt>
                <c:pt idx="6">
                  <c:v>6.97576531875489</c:v>
                </c:pt>
                <c:pt idx="7">
                  <c:v>6.5008764892890039</c:v>
                </c:pt>
                <c:pt idx="8">
                  <c:v>4.2431325165971749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522-4B3A-AD49-D840FA70A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l"/>
      <c:layout>
        <c:manualLayout>
          <c:xMode val="edge"/>
          <c:yMode val="edge"/>
          <c:x val="2.5889967637540454E-2"/>
          <c:y val="0.11992390011544508"/>
          <c:w val="0.1291433716416516"/>
          <c:h val="0.79681774703446584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Trebuchet MS" panose="020B0603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[0]!Kartentitel_Veränderung</c:f>
          <c:strCache>
            <c:ptCount val="1"/>
            <c:pt idx="0">
              <c:v>Absolute und prozentuelle Veränderung</c:v>
            </c:pt>
          </c:strCache>
        </c:strRef>
      </c:tx>
      <c:layout>
        <c:manualLayout>
          <c:xMode val="edge"/>
          <c:yMode val="edge"/>
          <c:x val="0.22619284849535917"/>
          <c:y val="1.8644291432960262E-2"/>
        </c:manualLayout>
      </c:layout>
      <c:overlay val="0"/>
      <c:txPr>
        <a:bodyPr/>
        <a:lstStyle/>
        <a:p>
          <a:pPr>
            <a:defRPr sz="1200"/>
          </a:pPr>
          <a:endParaRPr lang="de-DE"/>
        </a:p>
      </c:txPr>
    </c:title>
    <c:autoTitleDeleted val="0"/>
    <c:plotArea>
      <c:layout>
        <c:manualLayout>
          <c:xMode val="edge"/>
          <c:yMode val="edge"/>
          <c:x val="4.1849664191228986E-2"/>
          <c:y val="0.12058847639038928"/>
          <c:w val="0.91014886015582308"/>
          <c:h val="0.85515125432918493"/>
        </c:manualLayout>
      </c:layout>
      <c:barChart>
        <c:barDir val="col"/>
        <c:grouping val="clustered"/>
        <c:varyColors val="0"/>
        <c:ser>
          <c:idx val="1"/>
          <c:order val="1"/>
          <c:tx>
            <c:v>Absolute Veränderung</c:v>
          </c:tx>
          <c:spPr>
            <a:solidFill>
              <a:srgbClr val="666666"/>
            </a:solidFill>
            <a:ln>
              <a:noFill/>
            </a:ln>
          </c:spPr>
          <c:invertIfNegative val="1"/>
          <c:cat>
            <c:strRef>
              <c:f>olap_km_bld!$I$63:$I$71</c:f>
              <c:strCache>
                <c:ptCount val="9"/>
                <c:pt idx="0">
                  <c:v>B</c:v>
                </c:pt>
                <c:pt idx="1">
                  <c:v>K</c:v>
                </c:pt>
                <c:pt idx="2">
                  <c:v>NÖ</c:v>
                </c:pt>
                <c:pt idx="3">
                  <c:v>OÖ</c:v>
                </c:pt>
                <c:pt idx="4">
                  <c:v>S</c:v>
                </c:pt>
                <c:pt idx="5">
                  <c:v>ST</c:v>
                </c:pt>
                <c:pt idx="6">
                  <c:v>T</c:v>
                </c:pt>
                <c:pt idx="7">
                  <c:v>V</c:v>
                </c:pt>
                <c:pt idx="8">
                  <c:v>W</c:v>
                </c:pt>
              </c:strCache>
            </c:strRef>
          </c:cat>
          <c:val>
            <c:numRef>
              <c:f>olap_km_bld!$E$63:$E$71</c:f>
              <c:numCache>
                <c:formatCode>#,###</c:formatCode>
                <c:ptCount val="9"/>
                <c:pt idx="0">
                  <c:v>340</c:v>
                </c:pt>
                <c:pt idx="1">
                  <c:v>1119</c:v>
                </c:pt>
                <c:pt idx="2">
                  <c:v>2384</c:v>
                </c:pt>
                <c:pt idx="3">
                  <c:v>2148</c:v>
                </c:pt>
                <c:pt idx="4">
                  <c:v>629</c:v>
                </c:pt>
                <c:pt idx="5">
                  <c:v>1093</c:v>
                </c:pt>
                <c:pt idx="6">
                  <c:v>1023</c:v>
                </c:pt>
                <c:pt idx="7">
                  <c:v>585</c:v>
                </c:pt>
                <c:pt idx="8">
                  <c:v>2866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E20613"/>
                  </a:solidFill>
                  <a:ln>
                    <a:noFill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05CD-49C1-82B8-F6CAE03E6432}"/>
            </c:ext>
          </c:extLst>
        </c:ser>
        <c:ser>
          <c:idx val="2"/>
          <c:order val="2"/>
          <c:tx>
            <c:strRef>
              <c:f>olap_km_bld!$K$62</c:f>
              <c:strCache>
                <c:ptCount val="1"/>
                <c:pt idx="0">
                  <c:v>Verae_absolut_Burgenland</c:v>
                </c:pt>
              </c:strCache>
            </c:strRef>
          </c:tx>
          <c:spPr>
            <a:solidFill>
              <a:srgbClr val="E20613"/>
            </a:solidFill>
            <a:ln>
              <a:solidFill>
                <a:srgbClr val="FC8086"/>
              </a:solidFill>
            </a:ln>
          </c:spPr>
          <c:invertIfNegative val="0"/>
          <c:cat>
            <c:strRef>
              <c:f>olap_km_bld!$I$63:$I$71</c:f>
              <c:strCache>
                <c:ptCount val="9"/>
                <c:pt idx="0">
                  <c:v>B</c:v>
                </c:pt>
                <c:pt idx="1">
                  <c:v>K</c:v>
                </c:pt>
                <c:pt idx="2">
                  <c:v>NÖ</c:v>
                </c:pt>
                <c:pt idx="3">
                  <c:v>OÖ</c:v>
                </c:pt>
                <c:pt idx="4">
                  <c:v>S</c:v>
                </c:pt>
                <c:pt idx="5">
                  <c:v>ST</c:v>
                </c:pt>
                <c:pt idx="6">
                  <c:v>T</c:v>
                </c:pt>
                <c:pt idx="7">
                  <c:v>V</c:v>
                </c:pt>
                <c:pt idx="8">
                  <c:v>W</c:v>
                </c:pt>
              </c:strCache>
            </c:strRef>
          </c:cat>
          <c:val>
            <c:numRef>
              <c:f>olap_km_bld!$M$63:$M$71</c:f>
              <c:numCache>
                <c:formatCode>General</c:formatCode>
                <c:ptCount val="9"/>
                <c:pt idx="0">
                  <c:v>340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CD-49C1-82B8-F6CAE03E6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7423232"/>
        <c:axId val="127425152"/>
      </c:barChart>
      <c:lineChart>
        <c:grouping val="standard"/>
        <c:varyColors val="0"/>
        <c:ser>
          <c:idx val="4"/>
          <c:order val="4"/>
          <c:tx>
            <c:v>Gegenpart_Veraend_abs</c:v>
          </c:tx>
          <c:spPr>
            <a:ln>
              <a:noFill/>
            </a:ln>
          </c:spPr>
          <c:marker>
            <c:symbol val="none"/>
          </c:marker>
          <c:val>
            <c:numRef>
              <c:f>olap_km_bld!$N$65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CD-49C1-82B8-F6CAE03E6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423232"/>
        <c:axId val="127425152"/>
      </c:lineChart>
      <c:lineChart>
        <c:grouping val="standard"/>
        <c:varyColors val="0"/>
        <c:ser>
          <c:idx val="0"/>
          <c:order val="0"/>
          <c:tx>
            <c:v>in Prozent</c:v>
          </c:tx>
          <c:spPr>
            <a:ln w="25400">
              <a:noFill/>
            </a:ln>
          </c:spPr>
          <c:marker>
            <c:symbol val="diamond"/>
            <c:size val="10"/>
            <c:spPr>
              <a:solidFill>
                <a:srgbClr val="E6E6E6"/>
              </a:solidFill>
              <a:ln>
                <a:solidFill>
                  <a:srgbClr val="666666"/>
                </a:solidFill>
              </a:ln>
            </c:spPr>
          </c:marker>
          <c:cat>
            <c:strRef>
              <c:f>olap_km_bld!$I$63:$I$71</c:f>
              <c:strCache>
                <c:ptCount val="9"/>
                <c:pt idx="0">
                  <c:v>B</c:v>
                </c:pt>
                <c:pt idx="1">
                  <c:v>K</c:v>
                </c:pt>
                <c:pt idx="2">
                  <c:v>NÖ</c:v>
                </c:pt>
                <c:pt idx="3">
                  <c:v>OÖ</c:v>
                </c:pt>
                <c:pt idx="4">
                  <c:v>S</c:v>
                </c:pt>
                <c:pt idx="5">
                  <c:v>ST</c:v>
                </c:pt>
                <c:pt idx="6">
                  <c:v>T</c:v>
                </c:pt>
                <c:pt idx="7">
                  <c:v>V</c:v>
                </c:pt>
                <c:pt idx="8">
                  <c:v>W</c:v>
                </c:pt>
              </c:strCache>
            </c:strRef>
          </c:cat>
          <c:val>
            <c:numRef>
              <c:f>olap_km_bld!$F$63:$F$71</c:f>
              <c:numCache>
                <c:formatCode>#,##0.0</c:formatCode>
                <c:ptCount val="9"/>
                <c:pt idx="0">
                  <c:v>1.5817632007443621</c:v>
                </c:pt>
                <c:pt idx="1">
                  <c:v>2.9243433947471544</c:v>
                </c:pt>
                <c:pt idx="2">
                  <c:v>2.0522355938914956</c:v>
                </c:pt>
                <c:pt idx="3">
                  <c:v>2.4150026983270436</c:v>
                </c:pt>
                <c:pt idx="4">
                  <c:v>1.5108570330514937</c:v>
                </c:pt>
                <c:pt idx="5">
                  <c:v>1.2788711300400166</c:v>
                </c:pt>
                <c:pt idx="6">
                  <c:v>1.9612354057629204</c:v>
                </c:pt>
                <c:pt idx="7">
                  <c:v>2.3287289518729324</c:v>
                </c:pt>
                <c:pt idx="8">
                  <c:v>2.3040622563088391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5CD-49C1-82B8-F6CAE03E6432}"/>
            </c:ext>
          </c:extLst>
        </c:ser>
        <c:ser>
          <c:idx val="3"/>
          <c:order val="3"/>
          <c:tx>
            <c:strRef>
              <c:f>olap_km_bld!$L$62</c:f>
              <c:strCache>
                <c:ptCount val="1"/>
                <c:pt idx="0">
                  <c:v>Verae_Proz_Burgenland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12"/>
            <c:spPr>
              <a:solidFill>
                <a:srgbClr val="FC8086"/>
              </a:solidFill>
              <a:ln>
                <a:solidFill>
                  <a:srgbClr val="E20613"/>
                </a:solidFill>
              </a:ln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olap_km_bld!$I$63:$I$71</c:f>
              <c:strCache>
                <c:ptCount val="9"/>
                <c:pt idx="0">
                  <c:v>B</c:v>
                </c:pt>
                <c:pt idx="1">
                  <c:v>K</c:v>
                </c:pt>
                <c:pt idx="2">
                  <c:v>NÖ</c:v>
                </c:pt>
                <c:pt idx="3">
                  <c:v>OÖ</c:v>
                </c:pt>
                <c:pt idx="4">
                  <c:v>S</c:v>
                </c:pt>
                <c:pt idx="5">
                  <c:v>ST</c:v>
                </c:pt>
                <c:pt idx="6">
                  <c:v>T</c:v>
                </c:pt>
                <c:pt idx="7">
                  <c:v>V</c:v>
                </c:pt>
                <c:pt idx="8">
                  <c:v>W</c:v>
                </c:pt>
              </c:strCache>
            </c:strRef>
          </c:cat>
          <c:val>
            <c:numRef>
              <c:f>olap_km_bld!$L$63:$L$71</c:f>
              <c:numCache>
                <c:formatCode>General</c:formatCode>
                <c:ptCount val="9"/>
                <c:pt idx="0">
                  <c:v>1.5817632007443621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5CD-49C1-82B8-F6CAE03E6432}"/>
            </c:ext>
          </c:extLst>
        </c:ser>
        <c:ser>
          <c:idx val="5"/>
          <c:order val="5"/>
          <c:tx>
            <c:v>Gegenpart_Veraend_proz</c:v>
          </c:tx>
          <c:spPr>
            <a:ln>
              <a:noFill/>
            </a:ln>
          </c:spPr>
          <c:marker>
            <c:symbol val="none"/>
          </c:marker>
          <c:val>
            <c:numRef>
              <c:f>olap_km_bld!$O$65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5CD-49C1-82B8-F6CAE03E6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441536"/>
        <c:axId val="127439616"/>
      </c:lineChart>
      <c:catAx>
        <c:axId val="127423232"/>
        <c:scaling>
          <c:orientation val="minMax"/>
        </c:scaling>
        <c:delete val="0"/>
        <c:axPos val="b"/>
        <c:title>
          <c:tx>
            <c:strRef>
              <c:f>[0]!Keine_Veränderung</c:f>
              <c:strCache>
                <c:ptCount val="1"/>
              </c:strCache>
            </c:strRef>
          </c:tx>
          <c:layout>
            <c:manualLayout>
              <c:xMode val="edge"/>
              <c:yMode val="edge"/>
              <c:x val="9.3782753265452198E-2"/>
              <c:y val="0.34016922525002363"/>
            </c:manualLayout>
          </c:layout>
          <c:overlay val="0"/>
          <c:txPr>
            <a:bodyPr/>
            <a:lstStyle/>
            <a:p>
              <a:pPr>
                <a:defRPr>
                  <a:solidFill>
                    <a:srgbClr val="9B3737"/>
                  </a:solidFill>
                </a:defRPr>
              </a:pPr>
              <a:endParaRPr lang="de-DE"/>
            </a:p>
          </c:txPr>
        </c:title>
        <c:numFmt formatCode="General" sourceLinked="1"/>
        <c:majorTickMark val="in"/>
        <c:minorTickMark val="none"/>
        <c:tickLblPos val="low"/>
        <c:spPr>
          <a:ln w="6350">
            <a:solidFill>
              <a:srgbClr val="B3B3B3"/>
            </a:solidFill>
          </a:ln>
        </c:spPr>
        <c:txPr>
          <a:bodyPr rot="0" vert="horz"/>
          <a:lstStyle/>
          <a:p>
            <a:pPr>
              <a:defRPr sz="1000"/>
            </a:pPr>
            <a:endParaRPr lang="de-DE"/>
          </a:p>
        </c:txPr>
        <c:crossAx val="127425152"/>
        <c:crosses val="autoZero"/>
        <c:auto val="0"/>
        <c:lblAlgn val="ctr"/>
        <c:lblOffset val="100"/>
        <c:noMultiLvlLbl val="0"/>
      </c:catAx>
      <c:valAx>
        <c:axId val="12742515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AT"/>
                  <a:t>Absolute Veränderung</a:t>
                </a:r>
              </a:p>
            </c:rich>
          </c:tx>
          <c:layout>
            <c:manualLayout>
              <c:xMode val="edge"/>
              <c:yMode val="edge"/>
              <c:x val="3.7073535232123541E-3"/>
              <c:y val="0.28277072352267446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 w="6350">
            <a:solidFill>
              <a:srgbClr val="B3B3B3"/>
            </a:solidFill>
          </a:ln>
        </c:spPr>
        <c:txPr>
          <a:bodyPr/>
          <a:lstStyle/>
          <a:p>
            <a:pPr>
              <a:defRPr sz="1000"/>
            </a:pPr>
            <a:endParaRPr lang="de-DE"/>
          </a:p>
        </c:txPr>
        <c:crossAx val="127423232"/>
        <c:crosses val="autoZero"/>
        <c:crossBetween val="between"/>
      </c:valAx>
      <c:valAx>
        <c:axId val="127439616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AT"/>
                  <a:t>Veränderung</a:t>
                </a:r>
                <a:r>
                  <a:rPr lang="de-AT" baseline="0"/>
                  <a:t> in % zum Vorjahr</a:t>
                </a:r>
                <a:endParaRPr lang="de-AT"/>
              </a:p>
            </c:rich>
          </c:tx>
          <c:layout>
            <c:manualLayout>
              <c:xMode val="edge"/>
              <c:yMode val="edge"/>
              <c:x val="0.95521904708890915"/>
              <c:y val="0.1856904981467662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spPr>
          <a:ln w="6350">
            <a:solidFill>
              <a:srgbClr val="B3B3B3"/>
            </a:solidFill>
          </a:ln>
        </c:spPr>
        <c:crossAx val="127441536"/>
        <c:crosses val="max"/>
        <c:crossBetween val="between"/>
      </c:valAx>
      <c:catAx>
        <c:axId val="127441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7439616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Trebuchet MS" panose="020B0603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trlProps/ctrlProp1.xml><?xml version="1.0" encoding="utf-8"?>
<formControlPr xmlns="http://schemas.microsoft.com/office/spreadsheetml/2009/9/main" objectType="Spin" dx="16" fmlaLink="Dropdown_Jahr!$C$4" max="2025" min="1980" page="10" val="2025"/>
</file>

<file path=xl/ctrlProps/ctrlProp2.xml><?xml version="1.0" encoding="utf-8"?>
<formControlPr xmlns="http://schemas.microsoft.com/office/spreadsheetml/2009/9/main" objectType="Radio" checked="Checked" firstButton="1" fmlaLink="olap_km_bld!$X$1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List" dx="15" fmlaLink="Dropdown_Bundesland!$D$4" fmlaRange="Dropdown_Bundesland!$C$4:$C$13" noThreeD="1" sel="2" val="0"/>
</file>

<file path=xl/ctrlProps/ctrlProp6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1574800</xdr:colOff>
          <xdr:row>2</xdr:row>
          <xdr:rowOff>12700</xdr:rowOff>
        </xdr:from>
        <xdr:to>
          <xdr:col>6</xdr:col>
          <xdr:colOff>1708150</xdr:colOff>
          <xdr:row>2</xdr:row>
          <xdr:rowOff>190500</xdr:rowOff>
        </xdr:to>
        <xdr:sp macro="" textlink="">
          <xdr:nvSpPr>
            <xdr:cNvPr id="612354" name="Spinner 2" hidden="1">
              <a:extLst>
                <a:ext uri="{63B3BB69-23CF-44E3-9099-C40C66FF867C}">
                  <a14:compatExt spid="_x0000_s612354"/>
                </a:ext>
                <a:ext uri="{FF2B5EF4-FFF2-40B4-BE49-F238E27FC236}">
                  <a16:creationId xmlns:a16="http://schemas.microsoft.com/office/drawing/2014/main" id="{00000000-0008-0000-0000-0000025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374650</xdr:colOff>
          <xdr:row>4</xdr:row>
          <xdr:rowOff>88900</xdr:rowOff>
        </xdr:from>
        <xdr:to>
          <xdr:col>0</xdr:col>
          <xdr:colOff>971550</xdr:colOff>
          <xdr:row>5</xdr:row>
          <xdr:rowOff>50800</xdr:rowOff>
        </xdr:to>
        <xdr:sp macro="" textlink="">
          <xdr:nvSpPr>
            <xdr:cNvPr id="612356" name="Option Button 4" hidden="1">
              <a:extLst>
                <a:ext uri="{63B3BB69-23CF-44E3-9099-C40C66FF867C}">
                  <a14:compatExt spid="_x0000_s612356"/>
                </a:ext>
                <a:ext uri="{FF2B5EF4-FFF2-40B4-BE49-F238E27FC236}">
                  <a16:creationId xmlns:a16="http://schemas.microsoft.com/office/drawing/2014/main" id="{00000000-0008-0000-0000-0000045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Aktiv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374650</xdr:colOff>
          <xdr:row>5</xdr:row>
          <xdr:rowOff>50800</xdr:rowOff>
        </xdr:from>
        <xdr:to>
          <xdr:col>0</xdr:col>
          <xdr:colOff>1136650</xdr:colOff>
          <xdr:row>6</xdr:row>
          <xdr:rowOff>19050</xdr:rowOff>
        </xdr:to>
        <xdr:sp macro="" textlink="">
          <xdr:nvSpPr>
            <xdr:cNvPr id="612358" name="Option Button 6" hidden="1">
              <a:extLst>
                <a:ext uri="{63B3BB69-23CF-44E3-9099-C40C66FF867C}">
                  <a14:compatExt spid="_x0000_s612358"/>
                </a:ext>
                <a:ext uri="{FF2B5EF4-FFF2-40B4-BE49-F238E27FC236}">
                  <a16:creationId xmlns:a16="http://schemas.microsoft.com/office/drawing/2014/main" id="{00000000-0008-0000-0000-0000065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Ruhend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374650</xdr:colOff>
          <xdr:row>6</xdr:row>
          <xdr:rowOff>31750</xdr:rowOff>
        </xdr:from>
        <xdr:to>
          <xdr:col>0</xdr:col>
          <xdr:colOff>1003300</xdr:colOff>
          <xdr:row>7</xdr:row>
          <xdr:rowOff>0</xdr:rowOff>
        </xdr:to>
        <xdr:sp macro="" textlink="">
          <xdr:nvSpPr>
            <xdr:cNvPr id="612360" name="Option Button 8" hidden="1">
              <a:extLst>
                <a:ext uri="{63B3BB69-23CF-44E3-9099-C40C66FF867C}">
                  <a14:compatExt spid="_x0000_s612360"/>
                </a:ext>
                <a:ext uri="{FF2B5EF4-FFF2-40B4-BE49-F238E27FC236}">
                  <a16:creationId xmlns:a16="http://schemas.microsoft.com/office/drawing/2014/main" id="{00000000-0008-0000-0000-0000085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Insgesamt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16</xdr:row>
          <xdr:rowOff>12700</xdr:rowOff>
        </xdr:from>
        <xdr:to>
          <xdr:col>0</xdr:col>
          <xdr:colOff>1479550</xdr:colOff>
          <xdr:row>24</xdr:row>
          <xdr:rowOff>19050</xdr:rowOff>
        </xdr:to>
        <xdr:sp macro="" textlink="">
          <xdr:nvSpPr>
            <xdr:cNvPr id="612361" name="List Box 9" hidden="1">
              <a:extLst>
                <a:ext uri="{63B3BB69-23CF-44E3-9099-C40C66FF867C}">
                  <a14:compatExt spid="_x0000_s612361"/>
                </a:ext>
                <a:ext uri="{FF2B5EF4-FFF2-40B4-BE49-F238E27FC236}">
                  <a16:creationId xmlns:a16="http://schemas.microsoft.com/office/drawing/2014/main" id="{00000000-0008-0000-0000-0000095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absolute">
    <xdr:from>
      <xdr:col>2</xdr:col>
      <xdr:colOff>242359</xdr:colOff>
      <xdr:row>3</xdr:row>
      <xdr:rowOff>12700</xdr:rowOff>
    </xdr:from>
    <xdr:to>
      <xdr:col>10</xdr:col>
      <xdr:colOff>569384</xdr:colOff>
      <xdr:row>20</xdr:row>
      <xdr:rowOff>0</xdr:rowOff>
    </xdr:to>
    <xdr:graphicFrame macro="">
      <xdr:nvGraphicFramePr>
        <xdr:cNvPr id="16" name="Diagramm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71967</xdr:colOff>
      <xdr:row>21</xdr:row>
      <xdr:rowOff>1057</xdr:rowOff>
    </xdr:from>
    <xdr:to>
      <xdr:col>4</xdr:col>
      <xdr:colOff>71967</xdr:colOff>
      <xdr:row>34</xdr:row>
      <xdr:rowOff>133350</xdr:rowOff>
    </xdr:to>
    <xdr:graphicFrame macro="">
      <xdr:nvGraphicFramePr>
        <xdr:cNvPr id="19" name="Diagramm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4</xdr:col>
      <xdr:colOff>95250</xdr:colOff>
      <xdr:row>21</xdr:row>
      <xdr:rowOff>1059</xdr:rowOff>
    </xdr:from>
    <xdr:to>
      <xdr:col>10</xdr:col>
      <xdr:colOff>530224</xdr:colOff>
      <xdr:row>34</xdr:row>
      <xdr:rowOff>123825</xdr:rowOff>
    </xdr:to>
    <xdr:graphicFrame macro="">
      <xdr:nvGraphicFramePr>
        <xdr:cNvPr id="21" name="Diagramm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3</xdr:row>
          <xdr:rowOff>171450</xdr:rowOff>
        </xdr:from>
        <xdr:to>
          <xdr:col>0</xdr:col>
          <xdr:colOff>1162050</xdr:colOff>
          <xdr:row>7</xdr:row>
          <xdr:rowOff>57150</xdr:rowOff>
        </xdr:to>
        <xdr:sp macro="" textlink="">
          <xdr:nvSpPr>
            <xdr:cNvPr id="612362" name="Group Box 10" hidden="1">
              <a:extLst>
                <a:ext uri="{63B3BB69-23CF-44E3-9099-C40C66FF867C}">
                  <a14:compatExt spid="_x0000_s612362"/>
                </a:ext>
                <a:ext uri="{FF2B5EF4-FFF2-40B4-BE49-F238E27FC236}">
                  <a16:creationId xmlns:a16="http://schemas.microsoft.com/office/drawing/2014/main" id="{00000000-0008-0000-0000-00000A5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2860" rIns="0" bIns="0" anchor="t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Status</a:t>
              </a:r>
            </a:p>
          </xdr:txBody>
        </xdr:sp>
        <xdr:clientData/>
      </xdr:twoCellAnchor>
    </mc:Choice>
    <mc:Fallback/>
  </mc:AlternateContent>
  <xdr:twoCellAnchor editAs="oneCell">
    <xdr:from>
      <xdr:col>8</xdr:col>
      <xdr:colOff>403860</xdr:colOff>
      <xdr:row>1</xdr:row>
      <xdr:rowOff>7620</xdr:rowOff>
    </xdr:from>
    <xdr:to>
      <xdr:col>10</xdr:col>
      <xdr:colOff>527304</xdr:colOff>
      <xdr:row>2</xdr:row>
      <xdr:rowOff>156020</xdr:rowOff>
    </xdr:to>
    <xdr:pic>
      <xdr:nvPicPr>
        <xdr:cNvPr id="13" name="Grafik 12" descr="http://mossportal.res.wk.wknet/folienportal/Bilder%20und%20Logos/WKÖ%20Logos/wika_oe4.pn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374380" y="60960"/>
          <a:ext cx="1312164" cy="377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kollerc" refreshedDate="41894.425396990744" backgroundQuery="1" createdVersion="4" refreshedVersion="4" minRefreshableVersion="3" recordCount="0" supportSubquery="1" supportAdvancedDrill="1" xr:uid="{00000000-000A-0000-FFFF-FFFF11000000}">
  <cacheSource type="external" connectionId="1"/>
  <cacheFields count="5">
    <cacheField name="[Status].[Status]" caption="Status" numFmtId="0" hierarchy="7" level="1">
      <sharedItems containsSemiMixedTypes="0" containsString="0"/>
    </cacheField>
    <cacheField name="[Geschlecht].[Geschlecht]" caption="Geschlecht" numFmtId="0" hierarchy="2" level="1">
      <sharedItems count="1">
        <s v="[Geschlecht].[Summe Geschlecht].[männlich]" c="männlich"/>
      </sharedItems>
    </cacheField>
    <cacheField name="[Kammern].[Kammer]" caption="Kammer" numFmtId="0" hierarchy="3" level="1" mappingCount="2">
      <sharedItems count="9">
        <s v="[Kammern].[Österreich].[Burgenland]" c="Burgenland" cp="2">
          <x/>
          <x/>
        </s>
        <s v="[Kammern].[Österreich].[Kärnten]" c="Kärnten" cp="2">
          <x v="1"/>
          <x v="1"/>
        </s>
        <s v="[Kammern].[Österreich].[Niederösterreich]" c="Niederösterreich" cp="2">
          <x v="2"/>
          <x v="2"/>
        </s>
        <s v="[Kammern].[Österreich].[Oberösterreich]" c="Oberösterreich" cp="2">
          <x v="3"/>
          <x v="3"/>
        </s>
        <s v="[Kammern].[Österreich].[Salzburg]" c="Salzburg" cp="2">
          <x v="4"/>
          <x v="4"/>
        </s>
        <s v="[Kammern].[Österreich].[Steiermark]" c="Steiermark" cp="2">
          <x v="5"/>
          <x v="5"/>
        </s>
        <s v="[Kammern].[Österreich].[Tirol]" c="Tirol" cp="2">
          <x v="6"/>
          <x v="6"/>
        </s>
        <s v="[Kammern].[Österreich].[Vorarlberg]" c="Vorarlberg" cp="2">
          <x v="7"/>
          <x v="7"/>
        </s>
        <s v="[Kammern].[Österreich].[Wien]" c="Wien" cp="2">
          <x v="8"/>
          <x v="8"/>
        </s>
      </sharedItems>
      <mpMap v="3"/>
      <mpMap v="4"/>
    </cacheField>
    <cacheField name="[Kammern].[Kammer].[KamKurz]" caption="KamKurz" propertyName="KamKurz" numFmtId="0" hierarchy="3" level="1" memberPropertyField="1">
      <sharedItems count="9">
        <s v="B"/>
        <s v="K"/>
        <s v="NÖ"/>
        <s v="OÖ"/>
        <s v="S"/>
        <s v="St"/>
        <s v="T"/>
        <s v="V"/>
        <s v="W"/>
      </sharedItems>
    </cacheField>
    <cacheField name="[Kammern].[Kammer].[Kammer]" caption="Kammer" propertyName="Kammer" numFmtId="0" hierarchy="3" level="1" memberPropertyField="1">
      <sharedItems containsSemiMixedTypes="0" containsString="0" containsNumber="1" containsInteger="1" minValue="0" maxValue="9" count="9">
        <n v="9"/>
        <n v="6"/>
        <n v="1"/>
        <n v="3"/>
        <n v="4"/>
        <n v="5"/>
        <n v="7"/>
        <n v="8"/>
        <n v="0"/>
      </sharedItems>
    </cacheField>
  </cacheFields>
  <cacheHierarchies count="23">
    <cacheHierarchy uniqueName="[Alter]" caption="Alter" defaultMemberUniqueName="[Alter].[Summe Altersgruppe]" allUniqueName="[Alter].[Summe Altersgruppe]" dimensionUniqueName="[Alter]" displayFolder="" count="2" unbalanced="0"/>
    <cacheHierarchy uniqueName="[Betriebsarten]" caption="Betriebsarten" defaultMemberUniqueName="[Betriebsarten].[Summe Betriebsarten]" allUniqueName="[Betriebsarten].[Summe Betriebsarten]" dimensionUniqueName="[Betriebsarten]" displayFolder="" count="0" unbalanced="0"/>
    <cacheHierarchy uniqueName="[Geschlecht]" caption="Geschlecht" defaultMemberUniqueName="[Geschlecht].[Summe Geschlecht]" allUniqueName="[Geschlecht].[Summe Geschlecht]" dimensionUniqueName="[Geschlecht]" displayFolder="" count="2" unbalanced="0">
      <fieldsUsage count="2">
        <fieldUsage x="-1"/>
        <fieldUsage x="1"/>
      </fieldsUsage>
    </cacheHierarchy>
    <cacheHierarchy uniqueName="[Kammern]" caption="Kammern" defaultMemberUniqueName="[Kammern].[Österreich]" allUniqueName="[Kammern].[Österreich]" dimensionUniqueName="[Kammern]" displayFolder="" count="2" unbalanced="0">
      <fieldsUsage count="2">
        <fieldUsage x="-1"/>
        <fieldUsage x="2"/>
      </fieldsUsage>
    </cacheHierarchy>
    <cacheHierarchy uniqueName="[KammernKurz]" caption="KammernKurz" defaultMemberUniqueName="[KammernKurz].[Ö]" allUniqueName="[KammernKurz].[Ö]" dimensionUniqueName="[KammernKurz]" displayFolder="" count="2" unbalanced="0"/>
    <cacheHierarchy uniqueName="[Nationalitäten]" caption="Nationalitäten" defaultMemberUniqueName="[Nationalitäten].[Summe Nationalitäten]" allUniqueName="[Nationalitäten].[Summe Nationalitäten]" dimensionUniqueName="[Nationalitäten]" displayFolder="" count="0" unbalanced="0"/>
    <cacheHierarchy uniqueName="[Rechtsform]" caption="Rechtsform" defaultMemberUniqueName="[Rechtsform].[Summe Rechtsformen]" allUniqueName="[Rechtsform].[Summe Rechtsformen]" dimensionUniqueName="[Rechtsform]" displayFolder="" count="0" unbalanced="0"/>
    <cacheHierarchy uniqueName="[Status]" caption="Status" defaultMemberUniqueName="[Status].[Insgesamt]" allUniqueName="[Status].[Insgesamt]" dimensionUniqueName="[Status]" displayFolder="" count="2" unbalanced="0">
      <fieldsUsage count="2">
        <fieldUsage x="-1"/>
        <fieldUsage x="0"/>
      </fieldsUsage>
    </cacheHierarchy>
    <cacheHierarchy uniqueName="[Stichtage]" caption="Stichtage" defaultMemberUniqueName="[Stichtage].[Jahresstatistik 2001]" dimensionUniqueName="[Stichtage]" displayFolder="" count="1" unbalanced="0"/>
    <cacheHierarchy uniqueName="[AGE]" caption="AGE" attribute="1" keyAttribute="1" defaultMemberUniqueName="[AGE].[Summe Altersgruppe]" allUniqueName="[AGE].[Summe Altersgruppe]" dimensionUniqueName="[Alter]" displayFolder="" count="0" unbalanced="0" hidden="1"/>
    <cacheHierarchy uniqueName="[Altersgruppe attribute]" caption="Altersgruppe attribute" attribute="1" defaultMemberUniqueName="[Altersgruppe attribute].[Summe Altersgruppe]" allUniqueName="[Altersgruppe attribute].[Summe Altersgruppe]" dimensionUniqueName="[Alter]" displayFolder="" count="0" unbalanced="0" hidden="1"/>
    <cacheHierarchy uniqueName="[Betriebsart attribute]" caption="Betriebsart attribute" attribute="1" keyAttribute="1" defaultMemberUniqueName="[Betriebsart attribute].[Summe Betriebsarten]" allUniqueName="[Betriebsart attribute].[Summe Betriebsarten]" dimensionUniqueName="[Betriebsarten]" displayFolder="" count="0" unbalanced="0" hidden="1"/>
    <cacheHierarchy uniqueName="[Geschlecht attribute]" caption="Geschlecht attribute" attribute="1" keyAttribute="1" defaultMemberUniqueName="[Geschlecht attribute].[Summe Geschlecht]" allUniqueName="[Geschlecht attribute].[Summe Geschlecht]" dimensionUniqueName="[Geschlecht]" displayFolder="" count="0" unbalanced="0" hidden="1"/>
    <cacheHierarchy uniqueName="[Kammer attribute 2]" caption="Kammer attribute 2" attribute="1" keyAttribute="1" defaultMemberUniqueName="[Kammer attribute 2].[Österreich]" allUniqueName="[Kammer attribute 2].[Österreich]" dimensionUniqueName="[Kammern]" displayFolder="" count="0" unbalanced="0" hidden="1"/>
    <cacheHierarchy uniqueName="[Kammer attribute 3]" caption="Kammer attribute 3" attribute="1" keyAttribute="1" defaultMemberUniqueName="[Kammer attribute 3].[Ö]" allUniqueName="[Kammer attribute 3].[Ö]" dimensionUniqueName="[KammernKurz]" displayFolder="" count="0" unbalanced="0" hidden="1"/>
    <cacheHierarchy uniqueName="[Nationalität attribute]" caption="Nationalität attribute" attribute="1" keyAttribute="1" defaultMemberUniqueName="[Nationalität attribute].[Summe Nationalitäten]" allUniqueName="[Nationalität attribute].[Summe Nationalitäten]" dimensionUniqueName="[Nationalitäten]" displayFolder="" count="0" unbalanced="0" hidden="1"/>
    <cacheHierarchy uniqueName="[Rechtsform attribute]" caption="Rechtsform attribute" attribute="1" keyAttribute="1" defaultMemberUniqueName="[Rechtsform attribute].[Summe Rechtsformen]" allUniqueName="[Rechtsform attribute].[Summe Rechtsformen]" dimensionUniqueName="[Rechtsform]" displayFolder="" count="0" unbalanced="0" hidden="1"/>
    <cacheHierarchy uniqueName="[Status attribute]" caption="Status attribute" attribute="1" keyAttribute="1" defaultMemberUniqueName="[Status attribute].[Insgesamt]" allUniqueName="[Status attribute].[Insgesamt]" dimensionUniqueName="[Status]" displayFolder="" count="0" unbalanced="0" hidden="1"/>
    <cacheHierarchy uniqueName="[Stichtag attribute 13]" caption="Stichtag attribute 13" attribute="1" keyAttribute="1" defaultMemberUniqueName="[Stichtag attribute 13].[Jahresstatistik 2001]" dimensionUniqueName="[Stichtage]" displayFolder="" count="0" unbalanced="0" hidden="1"/>
    <cacheHierarchy uniqueName="[Measures].[Anzahl Mitglieder]" caption="Anzahl Mitglieder" measure="1" displayFolder="" measureGroup="Kammermitglieder" count="0"/>
    <cacheHierarchy uniqueName="[Measures].[DurchschnAlter]" caption="DurchschnAlter" measure="1" displayFolder="" count="0"/>
    <cacheHierarchy uniqueName="[Measures].[SummeAlter]" caption="SummeAlter" measure="1" displayFolder="" measureGroup="Kammermitglieder" count="0" hidden="1"/>
    <cacheHierarchy uniqueName="[Measures].[CountMg]" caption="CountMg" measure="1" displayFolder="" measureGroup="Kammermitglieder" count="0" hidden="1"/>
  </cacheHierarchies>
  <kpis count="0"/>
  <dimensions count="10">
    <dimension name="Alter" uniqueName="[Alter]" caption="Alter"/>
    <dimension name="Betriebsarten" uniqueName="[Betriebsarten]" caption="Betriebsarten"/>
    <dimension name="Geschlecht" uniqueName="[Geschlecht]" caption="Geschlecht"/>
    <dimension name="Kammern" uniqueName="[Kammern]" caption="Kammern"/>
    <dimension name="KammernKurz" uniqueName="[KammernKurz]" caption="KammernKurz"/>
    <dimension measure="1" name="Measures" uniqueName="[Measures]" caption="Measures"/>
    <dimension name="Nationalitäten" uniqueName="[Nationalitäten]" caption="Nationalitäten"/>
    <dimension name="Rechtsform" uniqueName="[Rechtsform]" caption="Rechtsform"/>
    <dimension name="Status" uniqueName="[Status]" caption="Status"/>
    <dimension name="Stichtage" uniqueName="[Stichtage]" caption="Stichtage"/>
  </dimensions>
  <measureGroups count="1">
    <measureGroup name="Kammermitglieder" caption="Kammermitglieder"/>
  </measureGroups>
  <maps count="9">
    <map measureGroup="0" dimension="0"/>
    <map measureGroup="0" dimension="1"/>
    <map measureGroup="0" dimension="2"/>
    <map measureGroup="0" dimension="3"/>
    <map measureGroup="0" dimension="4"/>
    <map measureGroup="0" dimension="6"/>
    <map measureGroup="0" dimension="7"/>
    <map measureGroup="0" dimension="8"/>
    <map measureGroup="0" dimension="9"/>
  </maps>
  <extLst>
    <ext xmlns:x14="http://schemas.microsoft.com/office/spreadsheetml/2009/9/main" uri="{725AE2AE-9491-48be-B2B4-4EB974FC3084}">
      <x14:pivotCacheDefinition supportSubqueryNonVisual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1" cacheId="29" applyNumberFormats="0" applyBorderFormats="0" applyFontFormats="0" applyPatternFormats="0" applyAlignmentFormats="0" applyWidthHeightFormats="1" dataCaption="Werte" updatedVersion="4" minRefreshableVersion="3" useAutoFormatting="1" subtotalHiddenItems="1" itemPrintTitles="1" createdVersion="4" indent="0" outline="1" outlineData="1" multipleFieldFilters="0" fieldListSortAscending="1">
  <location ref="A3:A13" firstHeaderRow="1" firstDataRow="1" firstDataCol="1"/>
  <pivotFields count="5">
    <pivotField allDrilled="1" showAll="0" dataSourceSort="1"/>
    <pivotField allDrilled="1" showAll="0" dataSourceSort="1">
      <items count="2">
        <item s="1" x="0"/>
        <item t="default"/>
      </items>
    </pivotField>
    <pivotField axis="axisRow" allDrilled="1" showAll="0" dataSourceSort="1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 dataSourceSort="1" defaultSubtotal="0" showPropTip="1"/>
    <pivotField showAll="0" dataSourceSort="1" defaultSubtotal="0" showPropTip="1"/>
  </pivotFields>
  <rowFields count="1">
    <field x="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pivotHierarchies count="23">
    <pivotHierarchy/>
    <pivotHierarchy/>
    <pivotHierarchy/>
    <pivotHierarchy>
      <mps count="2">
        <mp field="3"/>
        <mp field="4"/>
      </mps>
    </pivotHierarchy>
    <pivotHierarchy/>
    <pivotHierarchy/>
    <pivotHierarchy/>
    <pivotHierarchy multipleItemSelectionAllowed="1">
      <members count="1" level="1">
        <member name="[Status].[Insgesamt].[Aktiv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3"/>
  </rowHierarchiesUsage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wrap="none" rtlCol="0"/>
      <a:lstStyle>
        <a:defPPr>
          <a:defRPr sz="800">
            <a:latin typeface="Calibri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O47"/>
  <sheetViews>
    <sheetView showGridLines="0" tabSelected="1" zoomScaleNormal="100" workbookViewId="0"/>
  </sheetViews>
  <sheetFormatPr baseColWidth="10" defaultColWidth="11.453125" defaultRowHeight="13.5" x14ac:dyDescent="0.35"/>
  <cols>
    <col min="1" max="2" width="22.7265625" style="1" customWidth="1"/>
    <col min="3" max="5" width="10.7265625" style="1" customWidth="1"/>
    <col min="6" max="6" width="3.54296875" style="1" customWidth="1"/>
    <col min="7" max="7" width="25.7265625" style="1" customWidth="1"/>
    <col min="8" max="8" width="9.7265625" style="1" customWidth="1"/>
    <col min="9" max="15" width="8.7265625" style="1" customWidth="1"/>
    <col min="16" max="16384" width="11.453125" style="1"/>
  </cols>
  <sheetData>
    <row r="1" spans="1:15" ht="4.5" customHeight="1" x14ac:dyDescent="0.3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5" ht="19" x14ac:dyDescent="0.45">
      <c r="A2" s="41" t="s">
        <v>50</v>
      </c>
      <c r="B2" s="42"/>
      <c r="C2" s="42"/>
      <c r="D2" s="40"/>
      <c r="E2" s="40"/>
      <c r="F2" s="43"/>
      <c r="G2" s="43"/>
      <c r="H2" s="43"/>
      <c r="I2" s="43"/>
      <c r="J2" s="40"/>
      <c r="K2" s="40"/>
    </row>
    <row r="3" spans="1:15" ht="15.5" x14ac:dyDescent="0.35">
      <c r="A3" s="44" t="s">
        <v>57</v>
      </c>
      <c r="B3" s="44"/>
      <c r="C3" s="45"/>
      <c r="D3" s="45"/>
      <c r="E3" s="45"/>
      <c r="F3" s="44"/>
      <c r="G3" s="49">
        <f>Auswahl_Jahr</f>
        <v>2025</v>
      </c>
      <c r="H3" s="46"/>
      <c r="I3" s="47"/>
      <c r="J3" s="46"/>
      <c r="K3" s="48"/>
    </row>
    <row r="4" spans="1:15" x14ac:dyDescent="0.35">
      <c r="A4" s="50"/>
    </row>
    <row r="5" spans="1:15" ht="14.5" x14ac:dyDescent="0.35">
      <c r="A5" s="31"/>
      <c r="B5" s="37"/>
    </row>
    <row r="6" spans="1:15" ht="14.5" x14ac:dyDescent="0.35">
      <c r="A6" s="37"/>
      <c r="B6" s="37"/>
      <c r="C6" s="37"/>
    </row>
    <row r="7" spans="1:15" ht="14.5" x14ac:dyDescent="0.35">
      <c r="B7" s="37"/>
      <c r="G7" s="19"/>
    </row>
    <row r="8" spans="1:15" ht="15" customHeight="1" x14ac:dyDescent="0.35">
      <c r="C8" s="5"/>
      <c r="D8" s="35"/>
      <c r="E8" s="35"/>
      <c r="H8" s="7"/>
      <c r="I8" s="3"/>
      <c r="J8" s="3"/>
      <c r="K8" s="3"/>
    </row>
    <row r="9" spans="1:15" ht="15" customHeight="1" x14ac:dyDescent="0.35">
      <c r="A9" s="33"/>
      <c r="C9" s="5"/>
      <c r="D9" s="35"/>
      <c r="E9" s="35"/>
      <c r="G9" s="33"/>
      <c r="H9" s="34"/>
      <c r="I9" s="34"/>
      <c r="J9" s="34"/>
      <c r="K9" s="36"/>
      <c r="L9" s="57"/>
      <c r="M9" s="57"/>
      <c r="N9" s="57"/>
      <c r="O9" s="57"/>
    </row>
    <row r="10" spans="1:15" ht="15" customHeight="1" x14ac:dyDescent="0.35">
      <c r="A10" s="51" t="str">
        <f>Status</f>
        <v>Aktive</v>
      </c>
      <c r="C10" s="5"/>
      <c r="D10" s="35"/>
      <c r="E10" s="35"/>
      <c r="G10" s="33"/>
      <c r="H10" s="34"/>
      <c r="I10" s="34"/>
      <c r="J10" s="34"/>
      <c r="K10" s="36"/>
      <c r="L10" s="20"/>
      <c r="M10" s="20"/>
      <c r="N10" s="20"/>
      <c r="O10" s="20"/>
    </row>
    <row r="11" spans="1:15" ht="14.5" x14ac:dyDescent="0.35">
      <c r="A11" s="51" t="s">
        <v>45</v>
      </c>
      <c r="C11" s="21"/>
      <c r="D11" s="21"/>
      <c r="E11" s="21"/>
      <c r="G11" s="33"/>
      <c r="H11" s="21"/>
      <c r="I11" s="21"/>
      <c r="J11" s="21"/>
      <c r="K11" s="21"/>
      <c r="L11" s="21"/>
      <c r="M11" s="21"/>
      <c r="N11" s="21"/>
      <c r="O11" s="21"/>
    </row>
    <row r="12" spans="1:15" ht="14.5" x14ac:dyDescent="0.35">
      <c r="A12" s="52">
        <f>KM_gesamt</f>
        <v>605826</v>
      </c>
      <c r="B12" s="22"/>
      <c r="C12" s="23"/>
      <c r="D12" s="24"/>
      <c r="E12" s="25"/>
      <c r="H12" s="3"/>
      <c r="I12" s="3"/>
      <c r="J12" s="3"/>
      <c r="K12" s="3"/>
      <c r="L12" s="3"/>
      <c r="M12" s="3"/>
      <c r="N12" s="3"/>
      <c r="O12" s="3"/>
    </row>
    <row r="13" spans="1:15" ht="14.5" x14ac:dyDescent="0.35">
      <c r="A13" s="51" t="s">
        <v>49</v>
      </c>
      <c r="B13" s="22"/>
      <c r="C13" s="23"/>
      <c r="D13" s="24"/>
      <c r="E13" s="25"/>
      <c r="H13" s="3"/>
      <c r="I13" s="3"/>
      <c r="J13" s="3"/>
      <c r="K13" s="3"/>
      <c r="L13" s="3"/>
      <c r="M13" s="3"/>
      <c r="N13" s="3"/>
      <c r="O13" s="3"/>
    </row>
    <row r="14" spans="1:15" ht="14.5" x14ac:dyDescent="0.35">
      <c r="A14" s="52" t="str">
        <f>"absolut: " &amp; Verae_absolut_gesamt</f>
        <v>absolut: 12.187</v>
      </c>
      <c r="B14" s="22"/>
      <c r="C14" s="23"/>
      <c r="D14" s="24"/>
      <c r="E14" s="25"/>
      <c r="H14" s="3"/>
      <c r="I14" s="3"/>
      <c r="J14" s="3"/>
      <c r="K14" s="3"/>
      <c r="L14" s="3"/>
      <c r="M14" s="3"/>
      <c r="N14" s="3"/>
      <c r="O14" s="3"/>
    </row>
    <row r="15" spans="1:15" ht="14.5" x14ac:dyDescent="0.35">
      <c r="A15" s="52" t="str">
        <f>"in Prozent: " &amp; Verae_Proz_gesamt</f>
        <v>in Prozent: 2,1</v>
      </c>
      <c r="B15" s="22"/>
      <c r="C15" s="23"/>
      <c r="D15" s="24"/>
      <c r="E15" s="25"/>
      <c r="H15" s="3"/>
      <c r="I15" s="3"/>
      <c r="J15" s="3"/>
      <c r="K15" s="3"/>
      <c r="L15" s="3"/>
      <c r="M15" s="3"/>
      <c r="N15" s="3"/>
      <c r="O15" s="3"/>
    </row>
    <row r="16" spans="1:15" x14ac:dyDescent="0.35">
      <c r="B16" s="22"/>
      <c r="C16" s="23"/>
      <c r="D16" s="24"/>
      <c r="E16" s="25"/>
      <c r="H16" s="3"/>
      <c r="I16" s="3"/>
      <c r="J16" s="3"/>
      <c r="K16" s="3"/>
      <c r="L16" s="3"/>
      <c r="M16" s="3"/>
      <c r="N16" s="3"/>
      <c r="O16" s="3"/>
    </row>
    <row r="17" spans="1:15" x14ac:dyDescent="0.35">
      <c r="B17" s="22"/>
      <c r="C17" s="23"/>
      <c r="D17" s="24"/>
      <c r="E17" s="25"/>
      <c r="H17" s="3"/>
      <c r="I17" s="3"/>
      <c r="J17" s="3"/>
      <c r="K17" s="3"/>
      <c r="L17" s="3"/>
      <c r="M17" s="3"/>
      <c r="N17" s="3"/>
      <c r="O17" s="3"/>
    </row>
    <row r="18" spans="1:15" x14ac:dyDescent="0.35">
      <c r="B18" s="22"/>
      <c r="C18" s="23"/>
      <c r="D18" s="24"/>
      <c r="E18" s="25"/>
      <c r="H18" s="3"/>
      <c r="I18" s="3"/>
      <c r="J18" s="3"/>
      <c r="K18" s="3"/>
      <c r="L18" s="3"/>
      <c r="M18" s="3"/>
      <c r="N18" s="3"/>
      <c r="O18" s="3"/>
    </row>
    <row r="19" spans="1:15" x14ac:dyDescent="0.35">
      <c r="B19" s="22"/>
      <c r="C19" s="23"/>
      <c r="D19" s="24"/>
      <c r="E19" s="25"/>
      <c r="H19" s="3"/>
      <c r="I19" s="3"/>
      <c r="J19" s="3"/>
      <c r="K19" s="3"/>
      <c r="L19" s="3"/>
      <c r="M19" s="3"/>
      <c r="N19" s="3"/>
      <c r="O19" s="3"/>
    </row>
    <row r="20" spans="1:15" x14ac:dyDescent="0.35">
      <c r="L20" s="3"/>
      <c r="M20" s="3"/>
      <c r="N20" s="3"/>
      <c r="O20" s="3"/>
    </row>
    <row r="21" spans="1:15" ht="15.5" x14ac:dyDescent="0.35">
      <c r="B21" s="58" t="str">
        <f>Kartentitel</f>
        <v>Aktive Kammermitglieder nach Bundesländern 2025</v>
      </c>
      <c r="C21" s="58"/>
      <c r="D21" s="58"/>
      <c r="E21" s="58" t="str">
        <f>Kartentitel</f>
        <v>Aktive Kammermitglieder nach Bundesländern 2025</v>
      </c>
      <c r="F21" s="58"/>
      <c r="G21" s="58"/>
      <c r="H21" s="58"/>
      <c r="I21" s="58"/>
      <c r="J21" s="58"/>
      <c r="K21" s="58"/>
      <c r="L21" s="3"/>
      <c r="M21" s="3"/>
      <c r="N21" s="3"/>
      <c r="O21" s="3"/>
    </row>
    <row r="22" spans="1:15" x14ac:dyDescent="0.35">
      <c r="B22" s="26"/>
      <c r="C22" s="27"/>
      <c r="D22" s="28"/>
      <c r="E22" s="29"/>
      <c r="G22" s="5"/>
      <c r="H22" s="30"/>
      <c r="I22" s="30"/>
      <c r="J22" s="30"/>
      <c r="K22" s="30"/>
      <c r="L22" s="30"/>
      <c r="M22" s="30"/>
      <c r="N22" s="30"/>
      <c r="O22" s="30"/>
    </row>
    <row r="26" spans="1:15" ht="14.5" x14ac:dyDescent="0.35">
      <c r="A26" s="53" t="str">
        <f>Auswahl_Bundesland</f>
        <v>Burgenland</v>
      </c>
    </row>
    <row r="27" spans="1:15" ht="14.5" x14ac:dyDescent="0.35">
      <c r="A27" s="51" t="str">
        <f>Status</f>
        <v>Aktive</v>
      </c>
    </row>
    <row r="28" spans="1:15" ht="14.5" x14ac:dyDescent="0.35">
      <c r="A28" s="51" t="s">
        <v>51</v>
      </c>
    </row>
    <row r="29" spans="1:15" ht="14.5" x14ac:dyDescent="0.35">
      <c r="A29" s="52">
        <f>KM_Bundesland</f>
        <v>21835</v>
      </c>
    </row>
    <row r="30" spans="1:15" ht="14.5" x14ac:dyDescent="0.35">
      <c r="A30" s="51" t="s">
        <v>49</v>
      </c>
    </row>
    <row r="31" spans="1:15" ht="14.5" x14ac:dyDescent="0.35">
      <c r="A31" s="52" t="str">
        <f>"absolut: " &amp; Verae_absolut_bld</f>
        <v>absolut: 340</v>
      </c>
    </row>
    <row r="32" spans="1:15" ht="14.5" x14ac:dyDescent="0.35">
      <c r="A32" s="52" t="str">
        <f>"in Prozent: " &amp; Verae_Proz_bld</f>
        <v>in Prozent: 1,6</v>
      </c>
    </row>
    <row r="35" spans="1:11" x14ac:dyDescent="0.35">
      <c r="A35" s="54"/>
    </row>
    <row r="36" spans="1:11" ht="7" customHeight="1" x14ac:dyDescent="0.35"/>
    <row r="37" spans="1:11" ht="15.5" x14ac:dyDescent="0.35">
      <c r="G37" s="2"/>
    </row>
    <row r="38" spans="1:11" x14ac:dyDescent="0.35">
      <c r="C38" s="3"/>
      <c r="D38" s="3"/>
      <c r="E38" s="4"/>
      <c r="F38" s="3"/>
      <c r="H38" s="6"/>
      <c r="I38" s="3"/>
      <c r="J38" s="3"/>
      <c r="K38" s="4"/>
    </row>
    <row r="39" spans="1:11" x14ac:dyDescent="0.35">
      <c r="C39" s="3"/>
      <c r="D39" s="3"/>
      <c r="E39" s="4"/>
      <c r="F39" s="3"/>
      <c r="H39" s="6"/>
      <c r="I39" s="3"/>
      <c r="J39" s="3"/>
      <c r="K39" s="4"/>
    </row>
    <row r="40" spans="1:11" x14ac:dyDescent="0.35">
      <c r="C40" s="3"/>
      <c r="D40" s="3"/>
      <c r="E40" s="4"/>
      <c r="F40" s="3"/>
      <c r="H40" s="6"/>
      <c r="I40" s="3"/>
      <c r="J40" s="3"/>
      <c r="K40" s="4"/>
    </row>
    <row r="41" spans="1:11" x14ac:dyDescent="0.35">
      <c r="C41" s="3"/>
      <c r="D41" s="3"/>
      <c r="E41" s="4"/>
      <c r="F41" s="3"/>
      <c r="H41" s="6"/>
      <c r="I41" s="3"/>
      <c r="J41" s="3"/>
      <c r="K41" s="4"/>
    </row>
    <row r="42" spans="1:11" x14ac:dyDescent="0.35">
      <c r="C42" s="3"/>
      <c r="D42" s="3"/>
      <c r="E42" s="4"/>
      <c r="F42" s="3"/>
      <c r="H42" s="6"/>
      <c r="I42" s="3"/>
      <c r="J42" s="3"/>
      <c r="K42" s="4"/>
    </row>
    <row r="43" spans="1:11" x14ac:dyDescent="0.35">
      <c r="C43" s="3"/>
      <c r="D43" s="3"/>
      <c r="E43" s="4"/>
      <c r="F43" s="3"/>
      <c r="H43" s="6"/>
      <c r="I43" s="3"/>
      <c r="J43" s="3"/>
      <c r="K43" s="4"/>
    </row>
    <row r="44" spans="1:11" x14ac:dyDescent="0.35">
      <c r="C44" s="3"/>
      <c r="D44" s="3"/>
      <c r="E44" s="4"/>
      <c r="F44" s="3"/>
      <c r="H44" s="6"/>
      <c r="I44" s="3"/>
      <c r="J44" s="3"/>
      <c r="K44" s="4"/>
    </row>
    <row r="45" spans="1:11" x14ac:dyDescent="0.35">
      <c r="C45" s="3"/>
      <c r="D45" s="3"/>
      <c r="E45" s="4"/>
      <c r="F45" s="3"/>
      <c r="H45" s="6"/>
      <c r="I45" s="3"/>
      <c r="J45" s="3"/>
      <c r="K45" s="4"/>
    </row>
    <row r="46" spans="1:11" x14ac:dyDescent="0.35">
      <c r="C46" s="3"/>
      <c r="D46" s="3"/>
      <c r="E46" s="4"/>
      <c r="F46" s="3"/>
      <c r="H46" s="6"/>
      <c r="I46" s="3"/>
      <c r="J46" s="3"/>
      <c r="K46" s="4"/>
    </row>
    <row r="47" spans="1:11" x14ac:dyDescent="0.35">
      <c r="C47" s="3"/>
      <c r="D47" s="3"/>
      <c r="E47" s="4"/>
      <c r="F47" s="3"/>
      <c r="H47" s="6"/>
      <c r="I47" s="3"/>
      <c r="J47" s="3"/>
      <c r="K47" s="4"/>
    </row>
  </sheetData>
  <sheetProtection algorithmName="SHA-512" hashValue="mrRlNHGjDf387qUktqfh6WSNLkih1W5/X20j9vbzGLy1oMrdodPROOSxlQgei6pDA2/sjtf7mkJi8e7jKiK89A==" saltValue="wStdO3JdqPTzZbJ0zD6AEg==" spinCount="100000" sheet="1" scenarios="1"/>
  <mergeCells count="3">
    <mergeCell ref="L9:M9"/>
    <mergeCell ref="N9:O9"/>
    <mergeCell ref="B21:K21"/>
  </mergeCells>
  <conditionalFormatting sqref="C38:C47">
    <cfRule type="dataBar" priority="43">
      <dataBar showValue="0">
        <cfvo type="min"/>
        <cfvo type="max"/>
        <color rgb="FF375F91"/>
      </dataBar>
      <extLst>
        <ext xmlns:x14="http://schemas.microsoft.com/office/spreadsheetml/2009/9/main" uri="{B025F937-C7B1-47D3-B67F-A62EFF666E3E}">
          <x14:id>{E189AC05-A8EC-425C-A579-A8DE3548D919}</x14:id>
        </ext>
      </extLst>
    </cfRule>
  </conditionalFormatting>
  <conditionalFormatting sqref="I8">
    <cfRule type="dataBar" priority="23">
      <dataBar showValue="0">
        <cfvo type="min"/>
        <cfvo type="max"/>
        <color rgb="FF375F91"/>
      </dataBar>
      <extLst>
        <ext xmlns:x14="http://schemas.microsoft.com/office/spreadsheetml/2009/9/main" uri="{B025F937-C7B1-47D3-B67F-A62EFF666E3E}">
          <x14:id>{0C9D43DB-C3F9-4DEC-8592-D8FCF9751D4E}</x14:id>
        </ext>
      </extLst>
    </cfRule>
    <cfRule type="dataBar" priority="24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{AE1E9AD6-831B-4AC6-AD68-F9A04EFE2F44}</x14:id>
        </ext>
      </extLst>
    </cfRule>
  </conditionalFormatting>
  <conditionalFormatting sqref="I38:I47">
    <cfRule type="dataBar" priority="44">
      <dataBar showValue="0">
        <cfvo type="min"/>
        <cfvo type="max"/>
        <color rgb="FF963737"/>
      </dataBar>
      <extLst>
        <ext xmlns:x14="http://schemas.microsoft.com/office/spreadsheetml/2009/9/main" uri="{B025F937-C7B1-47D3-B67F-A62EFF666E3E}">
          <x14:id>{EF18905C-1292-40F7-A83B-6374AB0EF201}</x14:id>
        </ext>
      </extLst>
    </cfRule>
  </conditionalFormatting>
  <conditionalFormatting sqref="K8">
    <cfRule type="dataBar" priority="2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{F7E84E57-4017-4CF2-952D-5611C2DBDEFA}</x14:id>
        </ext>
      </extLst>
    </cfRule>
  </conditionalFormatting>
  <conditionalFormatting sqref="K8:K10">
    <cfRule type="dataBar" priority="30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{FB9033B5-0304-4ED1-B192-46EABD9AF46F}</x14:id>
        </ext>
      </extLst>
    </cfRule>
  </conditionalFormatting>
  <conditionalFormatting sqref="K9:K10">
    <cfRule type="iconSet" priority="28">
      <iconSet iconSet="3Arrows" showValue="0">
        <cfvo type="percent" val="0"/>
        <cfvo type="num" val="0"/>
        <cfvo type="num" val="0"/>
      </iconSet>
    </cfRule>
  </conditionalFormatting>
  <conditionalFormatting sqref="L9:L10">
    <cfRule type="iconSet" priority="20">
      <iconSet iconSet="3Arrows" showValue="0">
        <cfvo type="percent" val="0"/>
        <cfvo type="num" val="0"/>
        <cfvo type="num" val="0"/>
      </iconSet>
    </cfRule>
    <cfRule type="dataBar" priority="21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{509BD96F-6BF6-4A44-898A-ADBEF087B4AE}</x14:id>
        </ext>
      </extLst>
    </cfRule>
  </conditionalFormatting>
  <conditionalFormatting sqref="N9:N10">
    <cfRule type="iconSet" priority="18">
      <iconSet iconSet="3Arrows" showValue="0">
        <cfvo type="percent" val="0"/>
        <cfvo type="num" val="0"/>
        <cfvo type="num" val="0"/>
      </iconSet>
    </cfRule>
    <cfRule type="dataBar" priority="19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{5FCF67B7-4208-40D1-ADED-F3EBC431759C}</x14:id>
        </ext>
      </extLst>
    </cfRule>
  </conditionalFormatting>
  <pageMargins left="0.23622047244094491" right="0.23622047244094491" top="0.43307086614173229" bottom="0.43307086614173229" header="0.35433070866141736" footer="0.35433070866141736"/>
  <pageSetup paperSize="9" fitToHeight="0" orientation="landscape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2354" r:id="rId4" name="Spinner 2">
              <controlPr defaultSize="0" autoPict="0">
                <anchor>
                  <from>
                    <xdr:col>6</xdr:col>
                    <xdr:colOff>1574800</xdr:colOff>
                    <xdr:row>2</xdr:row>
                    <xdr:rowOff>12700</xdr:rowOff>
                  </from>
                  <to>
                    <xdr:col>6</xdr:col>
                    <xdr:colOff>1708150</xdr:colOff>
                    <xdr:row>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2356" r:id="rId5" name="Option Button 4">
              <controlPr defaultSize="0" autoFill="0" autoLine="0" autoPict="0">
                <anchor moveWithCells="1">
                  <from>
                    <xdr:col>0</xdr:col>
                    <xdr:colOff>374650</xdr:colOff>
                    <xdr:row>4</xdr:row>
                    <xdr:rowOff>88900</xdr:rowOff>
                  </from>
                  <to>
                    <xdr:col>0</xdr:col>
                    <xdr:colOff>971550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2358" r:id="rId6" name="Option Button 6">
              <controlPr defaultSize="0" autoFill="0" autoLine="0" autoPict="0">
                <anchor moveWithCells="1">
                  <from>
                    <xdr:col>0</xdr:col>
                    <xdr:colOff>374650</xdr:colOff>
                    <xdr:row>5</xdr:row>
                    <xdr:rowOff>50800</xdr:rowOff>
                  </from>
                  <to>
                    <xdr:col>0</xdr:col>
                    <xdr:colOff>1136650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2360" r:id="rId7" name="Option Button 8">
              <controlPr defaultSize="0" autoFill="0" autoLine="0" autoPict="0">
                <anchor moveWithCells="1">
                  <from>
                    <xdr:col>0</xdr:col>
                    <xdr:colOff>374650</xdr:colOff>
                    <xdr:row>6</xdr:row>
                    <xdr:rowOff>31750</xdr:rowOff>
                  </from>
                  <to>
                    <xdr:col>0</xdr:col>
                    <xdr:colOff>1003300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2361" r:id="rId8" name="List Box 9">
              <controlPr defaultSize="0" autoLine="0" autoPict="0">
                <anchor moveWithCells="1">
                  <from>
                    <xdr:col>0</xdr:col>
                    <xdr:colOff>50800</xdr:colOff>
                    <xdr:row>16</xdr:row>
                    <xdr:rowOff>12700</xdr:rowOff>
                  </from>
                  <to>
                    <xdr:col>0</xdr:col>
                    <xdr:colOff>1479550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2362" r:id="rId9" name="Group Box 10">
              <controlPr defaultSize="0" autoFill="0" autoPict="0">
                <anchor moveWithCells="1">
                  <from>
                    <xdr:col>0</xdr:col>
                    <xdr:colOff>304800</xdr:colOff>
                    <xdr:row>3</xdr:row>
                    <xdr:rowOff>171450</xdr:rowOff>
                  </from>
                  <to>
                    <xdr:col>0</xdr:col>
                    <xdr:colOff>1162050</xdr:colOff>
                    <xdr:row>7</xdr:row>
                    <xdr:rowOff>57150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7B328D4F-8B64-4061-8F3D-BBF2AAFFB943}">
            <xm:f>olap_km_bld!$K$72&lt;0</xm:f>
            <x14:dxf>
              <font>
                <b/>
                <i val="0"/>
                <color rgb="FFE20613"/>
              </font>
            </x14:dxf>
          </x14:cfRule>
          <xm:sqref>A14</xm:sqref>
        </x14:conditionalFormatting>
        <x14:conditionalFormatting xmlns:xm="http://schemas.microsoft.com/office/excel/2006/main">
          <x14:cfRule type="expression" priority="3" id="{E84B2EF8-6004-4FF1-9E1E-3E9192E32C1E}">
            <xm:f>olap_km_bld!$L$72&lt;0</xm:f>
            <x14:dxf>
              <font>
                <b/>
                <i val="0"/>
                <color rgb="FFE20613"/>
              </font>
            </x14:dxf>
          </x14:cfRule>
          <xm:sqref>A15</xm:sqref>
        </x14:conditionalFormatting>
        <x14:conditionalFormatting xmlns:xm="http://schemas.microsoft.com/office/excel/2006/main">
          <x14:cfRule type="expression" priority="2" id="{E8E5842E-7EF1-4AC4-AC62-F2199B040E57}">
            <xm:f>olap_km_bld!$K$74&lt;0</xm:f>
            <x14:dxf>
              <font>
                <b/>
                <i val="0"/>
                <color rgb="FFE20613"/>
              </font>
            </x14:dxf>
          </x14:cfRule>
          <xm:sqref>A31</xm:sqref>
        </x14:conditionalFormatting>
        <x14:conditionalFormatting xmlns:xm="http://schemas.microsoft.com/office/excel/2006/main">
          <x14:cfRule type="expression" priority="1" id="{10487231-10AA-4432-A362-C137B4B62E9A}">
            <xm:f>olap_km_bld!$L$74&lt;0</xm:f>
            <x14:dxf>
              <font>
                <b/>
                <i val="0"/>
                <color rgb="FFE20613"/>
              </font>
            </x14:dxf>
          </x14:cfRule>
          <xm:sqref>A32</xm:sqref>
        </x14:conditionalFormatting>
        <x14:conditionalFormatting xmlns:xm="http://schemas.microsoft.com/office/excel/2006/main">
          <x14:cfRule type="dataBar" id="{E189AC05-A8EC-425C-A579-A8DE3548D91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C38:C47</xm:sqref>
        </x14:conditionalFormatting>
        <x14:conditionalFormatting xmlns:xm="http://schemas.microsoft.com/office/excel/2006/main">
          <x14:cfRule type="dataBar" id="{0C9D43DB-C3F9-4DEC-8592-D8FCF9751D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E1E9AD6-831B-4AC6-AD68-F9A04EFE2F44}">
            <x14:dataBar minLength="0" maxLength="100" gradient="0">
              <x14:cfvo type="autoMin"/>
              <x14:cfvo type="max"/>
              <x14:negativeFillColor rgb="FFFF0000"/>
              <x14:axisColor rgb="FFFFFFFF"/>
            </x14:dataBar>
          </x14:cfRule>
          <xm:sqref>I8</xm:sqref>
        </x14:conditionalFormatting>
        <x14:conditionalFormatting xmlns:xm="http://schemas.microsoft.com/office/excel/2006/main">
          <x14:cfRule type="dataBar" id="{EF18905C-1292-40F7-A83B-6374AB0EF20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I38:I47</xm:sqref>
        </x14:conditionalFormatting>
        <x14:conditionalFormatting xmlns:xm="http://schemas.microsoft.com/office/excel/2006/main">
          <x14:cfRule type="dataBar" id="{F7E84E57-4017-4CF2-952D-5611C2DBDEF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K8</xm:sqref>
        </x14:conditionalFormatting>
        <x14:conditionalFormatting xmlns:xm="http://schemas.microsoft.com/office/excel/2006/main">
          <x14:cfRule type="dataBar" id="{FB9033B5-0304-4ED1-B192-46EABD9AF46F}">
            <x14:dataBar minLength="0" maxLength="100" gradient="0">
              <x14:cfvo type="autoMin"/>
              <x14:cfvo type="max"/>
              <x14:negativeFillColor rgb="FFFF0000"/>
              <x14:axisColor rgb="FFFFFFFF"/>
            </x14:dataBar>
          </x14:cfRule>
          <xm:sqref>K8:K10</xm:sqref>
        </x14:conditionalFormatting>
        <x14:conditionalFormatting xmlns:xm="http://schemas.microsoft.com/office/excel/2006/main">
          <x14:cfRule type="dataBar" id="{509BD96F-6BF6-4A44-898A-ADBEF087B4AE}">
            <x14:dataBar minLength="0" maxLength="100" gradient="0">
              <x14:cfvo type="autoMin"/>
              <x14:cfvo type="max"/>
              <x14:negativeFillColor rgb="FFFF0000"/>
              <x14:axisColor rgb="FFFFFFFF"/>
            </x14:dataBar>
          </x14:cfRule>
          <xm:sqref>L9:L10</xm:sqref>
        </x14:conditionalFormatting>
        <x14:conditionalFormatting xmlns:xm="http://schemas.microsoft.com/office/excel/2006/main">
          <x14:cfRule type="dataBar" id="{5FCF67B7-4208-40D1-ADED-F3EBC431759C}">
            <x14:dataBar minLength="0" maxLength="100" gradient="0">
              <x14:cfvo type="autoMin"/>
              <x14:cfvo type="max"/>
              <x14:negativeFillColor rgb="FFFF0000"/>
              <x14:axisColor rgb="FFFFFFFF"/>
            </x14:dataBar>
          </x14:cfRule>
          <xm:sqref>N9:N10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C33"/>
  <sheetViews>
    <sheetView topLeftCell="A16" workbookViewId="0">
      <selection activeCell="A24" sqref="A24:B28"/>
    </sheetView>
  </sheetViews>
  <sheetFormatPr baseColWidth="10" defaultColWidth="11.453125" defaultRowHeight="14.5" x14ac:dyDescent="0.35"/>
  <cols>
    <col min="1" max="1" width="21.453125" style="32" customWidth="1"/>
    <col min="2" max="2" width="19.81640625" style="32" customWidth="1"/>
    <col min="3" max="3" width="17.26953125" style="32" customWidth="1"/>
    <col min="4" max="17" width="15.1796875" style="32" customWidth="1"/>
    <col min="18" max="18" width="20.453125" style="32" customWidth="1"/>
    <col min="19" max="21" width="17.26953125" style="32" customWidth="1"/>
    <col min="22" max="22" width="9.7265625" style="32" customWidth="1"/>
    <col min="23" max="23" width="15.1796875" style="32" customWidth="1"/>
    <col min="24" max="24" width="9.7265625" style="32" customWidth="1"/>
    <col min="25" max="25" width="15.1796875" style="32" customWidth="1"/>
    <col min="26" max="26" width="9.7265625" style="32" customWidth="1"/>
    <col min="27" max="27" width="15.1796875" style="32" customWidth="1"/>
    <col min="28" max="28" width="9.7265625" style="32" customWidth="1"/>
    <col min="29" max="29" width="15.1796875" style="32" customWidth="1"/>
    <col min="30" max="30" width="9.7265625" style="32" customWidth="1"/>
    <col min="31" max="31" width="15.1796875" style="32" customWidth="1"/>
    <col min="32" max="32" width="9.7265625" style="32" customWidth="1"/>
    <col min="33" max="33" width="15.1796875" style="32" customWidth="1"/>
    <col min="34" max="34" width="9.7265625" style="32" customWidth="1"/>
    <col min="35" max="35" width="20.453125" style="32" customWidth="1"/>
    <col min="36" max="36" width="9.7265625" style="32" customWidth="1"/>
    <col min="37" max="37" width="17.26953125" style="32" customWidth="1"/>
    <col min="38" max="38" width="9.7265625" style="32" customWidth="1"/>
    <col min="39" max="39" width="24.7265625" style="32" bestFit="1" customWidth="1"/>
    <col min="40" max="40" width="15.1796875" style="32" customWidth="1"/>
    <col min="41" max="41" width="9.7265625" style="32" customWidth="1"/>
    <col min="42" max="42" width="24.7265625" style="32" bestFit="1" customWidth="1"/>
    <col min="43" max="43" width="15.1796875" style="32" customWidth="1"/>
    <col min="44" max="44" width="9.7265625" style="32" customWidth="1"/>
    <col min="45" max="45" width="24.7265625" style="32" bestFit="1" customWidth="1"/>
    <col min="46" max="46" width="15.1796875" style="32" customWidth="1"/>
    <col min="47" max="47" width="9.7265625" style="32" customWidth="1"/>
    <col min="48" max="48" width="24.7265625" style="32" bestFit="1" customWidth="1"/>
    <col min="49" max="49" width="15.1796875" style="32" customWidth="1"/>
    <col min="50" max="50" width="9.7265625" style="32" customWidth="1"/>
    <col min="51" max="51" width="24.7265625" style="32" bestFit="1" customWidth="1"/>
    <col min="52" max="52" width="20.453125" style="32" customWidth="1"/>
    <col min="53" max="53" width="9.7265625" style="32" customWidth="1"/>
    <col min="54" max="54" width="29.81640625" style="32" bestFit="1" customWidth="1"/>
    <col min="55" max="55" width="17.26953125" style="32" customWidth="1"/>
    <col min="56" max="56" width="20.453125" style="32" bestFit="1" customWidth="1"/>
    <col min="57" max="57" width="9.7265625" style="32" bestFit="1" customWidth="1"/>
    <col min="58" max="58" width="29.81640625" style="32" bestFit="1" customWidth="1"/>
    <col min="59" max="59" width="9.81640625" style="32" bestFit="1" customWidth="1"/>
    <col min="60" max="60" width="17.7265625" style="32" bestFit="1" customWidth="1"/>
    <col min="61" max="62" width="17.26953125" style="32" bestFit="1" customWidth="1"/>
    <col min="63" max="16384" width="11.453125" style="32"/>
  </cols>
  <sheetData>
    <row r="1" spans="1:3" x14ac:dyDescent="0.35">
      <c r="A1"/>
      <c r="B1"/>
    </row>
    <row r="3" spans="1:3" x14ac:dyDescent="0.35">
      <c r="A3" s="8" t="s">
        <v>13</v>
      </c>
      <c r="C3" t="s">
        <v>0</v>
      </c>
    </row>
    <row r="4" spans="1:3" x14ac:dyDescent="0.35">
      <c r="A4" s="9" t="s">
        <v>32</v>
      </c>
      <c r="B4" t="s">
        <v>60</v>
      </c>
      <c r="C4">
        <v>2025</v>
      </c>
    </row>
    <row r="5" spans="1:3" x14ac:dyDescent="0.35">
      <c r="A5" s="9" t="s">
        <v>33</v>
      </c>
      <c r="B5" t="s">
        <v>61</v>
      </c>
      <c r="C5"/>
    </row>
    <row r="6" spans="1:3" x14ac:dyDescent="0.35">
      <c r="A6" s="9" t="s">
        <v>34</v>
      </c>
      <c r="B6" t="s">
        <v>62</v>
      </c>
      <c r="C6"/>
    </row>
    <row r="7" spans="1:3" x14ac:dyDescent="0.35">
      <c r="A7" s="9" t="s">
        <v>35</v>
      </c>
      <c r="B7" t="s">
        <v>63</v>
      </c>
      <c r="C7"/>
    </row>
    <row r="8" spans="1:3" x14ac:dyDescent="0.35">
      <c r="A8" s="9" t="s">
        <v>36</v>
      </c>
      <c r="B8" t="s">
        <v>64</v>
      </c>
      <c r="C8"/>
    </row>
    <row r="9" spans="1:3" x14ac:dyDescent="0.35">
      <c r="A9" s="9" t="s">
        <v>37</v>
      </c>
      <c r="B9" t="s">
        <v>65</v>
      </c>
      <c r="C9"/>
    </row>
    <row r="10" spans="1:3" x14ac:dyDescent="0.35">
      <c r="A10" s="9" t="s">
        <v>38</v>
      </c>
      <c r="B10" t="s">
        <v>66</v>
      </c>
      <c r="C10"/>
    </row>
    <row r="11" spans="1:3" x14ac:dyDescent="0.35">
      <c r="A11" s="9" t="s">
        <v>39</v>
      </c>
      <c r="B11" t="s">
        <v>67</v>
      </c>
      <c r="C11"/>
    </row>
    <row r="12" spans="1:3" x14ac:dyDescent="0.35">
      <c r="A12" s="9" t="s">
        <v>40</v>
      </c>
      <c r="B12" t="s">
        <v>68</v>
      </c>
      <c r="C12"/>
    </row>
    <row r="13" spans="1:3" x14ac:dyDescent="0.35">
      <c r="A13" s="9" t="s">
        <v>41</v>
      </c>
      <c r="B13" t="s">
        <v>69</v>
      </c>
      <c r="C13"/>
    </row>
    <row r="14" spans="1:3" x14ac:dyDescent="0.35">
      <c r="A14" s="9" t="s">
        <v>42</v>
      </c>
      <c r="B14" t="s">
        <v>70</v>
      </c>
      <c r="C14"/>
    </row>
    <row r="15" spans="1:3" x14ac:dyDescent="0.35">
      <c r="A15" s="9" t="s">
        <v>43</v>
      </c>
      <c r="B15" t="s">
        <v>71</v>
      </c>
      <c r="C15"/>
    </row>
    <row r="16" spans="1:3" x14ac:dyDescent="0.35">
      <c r="A16" s="9" t="s">
        <v>28</v>
      </c>
      <c r="B16" t="s">
        <v>72</v>
      </c>
      <c r="C16"/>
    </row>
    <row r="17" spans="1:3" x14ac:dyDescent="0.35">
      <c r="A17" s="9" t="s">
        <v>52</v>
      </c>
      <c r="B17" t="s">
        <v>73</v>
      </c>
      <c r="C17"/>
    </row>
    <row r="18" spans="1:3" x14ac:dyDescent="0.35">
      <c r="A18" s="9" t="s">
        <v>58</v>
      </c>
      <c r="B18" t="s">
        <v>74</v>
      </c>
      <c r="C18"/>
    </row>
    <row r="19" spans="1:3" x14ac:dyDescent="0.35">
      <c r="A19" s="9" t="s">
        <v>59</v>
      </c>
      <c r="B19" t="s">
        <v>75</v>
      </c>
      <c r="C19"/>
    </row>
    <row r="20" spans="1:3" x14ac:dyDescent="0.35">
      <c r="A20" t="s">
        <v>76</v>
      </c>
      <c r="B20" t="s">
        <v>77</v>
      </c>
      <c r="C20"/>
    </row>
    <row r="21" spans="1:3" x14ac:dyDescent="0.35">
      <c r="A21" s="9" t="s">
        <v>80</v>
      </c>
      <c r="B21" t="s">
        <v>81</v>
      </c>
    </row>
    <row r="22" spans="1:3" x14ac:dyDescent="0.35">
      <c r="A22" t="s">
        <v>82</v>
      </c>
      <c r="B22" t="s">
        <v>83</v>
      </c>
    </row>
    <row r="23" spans="1:3" x14ac:dyDescent="0.35">
      <c r="A23" s="9" t="s">
        <v>84</v>
      </c>
      <c r="B23" t="s">
        <v>85</v>
      </c>
    </row>
    <row r="24" spans="1:3" x14ac:dyDescent="0.35">
      <c r="A24" t="s">
        <v>86</v>
      </c>
      <c r="B24" t="s">
        <v>87</v>
      </c>
    </row>
    <row r="25" spans="1:3" x14ac:dyDescent="0.35">
      <c r="A25" t="s">
        <v>88</v>
      </c>
      <c r="B25" t="s">
        <v>89</v>
      </c>
    </row>
    <row r="26" spans="1:3" x14ac:dyDescent="0.35">
      <c r="A26" t="s">
        <v>90</v>
      </c>
      <c r="B26" t="s">
        <v>91</v>
      </c>
    </row>
    <row r="27" spans="1:3" x14ac:dyDescent="0.35">
      <c r="A27" t="s">
        <v>92</v>
      </c>
      <c r="B27" t="s">
        <v>93</v>
      </c>
    </row>
    <row r="28" spans="1:3" x14ac:dyDescent="0.35">
      <c r="A28" t="s">
        <v>94</v>
      </c>
      <c r="B28" t="s">
        <v>95</v>
      </c>
    </row>
    <row r="29" spans="1:3" x14ac:dyDescent="0.35">
      <c r="B29" t="s">
        <v>78</v>
      </c>
    </row>
    <row r="30" spans="1:3" x14ac:dyDescent="0.35">
      <c r="B30" t="s">
        <v>78</v>
      </c>
    </row>
    <row r="31" spans="1:3" x14ac:dyDescent="0.35">
      <c r="B31" t="s">
        <v>78</v>
      </c>
    </row>
    <row r="32" spans="1:3" x14ac:dyDescent="0.35">
      <c r="B32" t="s">
        <v>78</v>
      </c>
    </row>
    <row r="33" spans="2:2" x14ac:dyDescent="0.35">
      <c r="B33" t="s">
        <v>78</v>
      </c>
    </row>
  </sheetData>
  <phoneticPr fontId="21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E193"/>
  <sheetViews>
    <sheetView workbookViewId="0">
      <selection activeCell="A7" sqref="A7"/>
    </sheetView>
  </sheetViews>
  <sheetFormatPr baseColWidth="10" defaultColWidth="11.453125" defaultRowHeight="14.5" x14ac:dyDescent="0.35"/>
  <cols>
    <col min="1" max="1" width="22.26953125" style="32" customWidth="1"/>
    <col min="2" max="2" width="19.81640625" style="32" customWidth="1"/>
    <col min="3" max="3" width="17.26953125" style="32" customWidth="1"/>
    <col min="4" max="17" width="15.1796875" style="32" customWidth="1"/>
    <col min="18" max="18" width="20.453125" style="32" customWidth="1"/>
    <col min="19" max="21" width="17.26953125" style="32" customWidth="1"/>
    <col min="22" max="22" width="9.7265625" style="32" customWidth="1"/>
    <col min="23" max="23" width="15.1796875" style="32" customWidth="1"/>
    <col min="24" max="24" width="9.7265625" style="32" customWidth="1"/>
    <col min="25" max="25" width="15.1796875" style="32" customWidth="1"/>
    <col min="26" max="26" width="9.7265625" style="32" customWidth="1"/>
    <col min="27" max="27" width="15.1796875" style="32" customWidth="1"/>
    <col min="28" max="28" width="9.7265625" style="32" customWidth="1"/>
    <col min="29" max="29" width="15.1796875" style="32" customWidth="1"/>
    <col min="30" max="30" width="9.7265625" style="32" customWidth="1"/>
    <col min="31" max="31" width="15.1796875" style="32" customWidth="1"/>
    <col min="32" max="32" width="9.7265625" style="32" customWidth="1"/>
    <col min="33" max="33" width="15.1796875" style="32" customWidth="1"/>
    <col min="34" max="34" width="9.7265625" style="32" customWidth="1"/>
    <col min="35" max="35" width="20.453125" style="32" customWidth="1"/>
    <col min="36" max="36" width="9.7265625" style="32" customWidth="1"/>
    <col min="37" max="37" width="17.26953125" style="32" customWidth="1"/>
    <col min="38" max="38" width="9.7265625" style="32" customWidth="1"/>
    <col min="39" max="39" width="24.7265625" style="32" bestFit="1" customWidth="1"/>
    <col min="40" max="40" width="15.1796875" style="32" customWidth="1"/>
    <col min="41" max="41" width="9.7265625" style="32" customWidth="1"/>
    <col min="42" max="42" width="24.7265625" style="32" bestFit="1" customWidth="1"/>
    <col min="43" max="43" width="15.1796875" style="32" customWidth="1"/>
    <col min="44" max="44" width="9.7265625" style="32" customWidth="1"/>
    <col min="45" max="45" width="24.7265625" style="32" bestFit="1" customWidth="1"/>
    <col min="46" max="46" width="15.1796875" style="32" customWidth="1"/>
    <col min="47" max="47" width="9.7265625" style="32" customWidth="1"/>
    <col min="48" max="48" width="24.7265625" style="32" bestFit="1" customWidth="1"/>
    <col min="49" max="49" width="15.1796875" style="32" customWidth="1"/>
    <col min="50" max="50" width="9.7265625" style="32" customWidth="1"/>
    <col min="51" max="51" width="24.7265625" style="32" bestFit="1" customWidth="1"/>
    <col min="52" max="52" width="20.453125" style="32" customWidth="1"/>
    <col min="53" max="53" width="9.7265625" style="32" customWidth="1"/>
    <col min="54" max="54" width="29.81640625" style="32" bestFit="1" customWidth="1"/>
    <col min="55" max="55" width="17.26953125" style="32" customWidth="1"/>
    <col min="56" max="56" width="20.453125" style="32" bestFit="1" customWidth="1"/>
    <col min="57" max="57" width="9.7265625" style="32" bestFit="1" customWidth="1"/>
    <col min="58" max="58" width="29.81640625" style="32" bestFit="1" customWidth="1"/>
    <col min="59" max="59" width="9.81640625" style="32" bestFit="1" customWidth="1"/>
    <col min="60" max="60" width="17.7265625" style="32" bestFit="1" customWidth="1"/>
    <col min="61" max="62" width="17.26953125" style="32" bestFit="1" customWidth="1"/>
    <col min="63" max="16384" width="11.453125" style="32"/>
  </cols>
  <sheetData>
    <row r="1" spans="1:5" x14ac:dyDescent="0.35">
      <c r="A1"/>
    </row>
    <row r="3" spans="1:5" x14ac:dyDescent="0.35">
      <c r="A3" s="8" t="s">
        <v>13</v>
      </c>
      <c r="D3" t="s">
        <v>0</v>
      </c>
      <c r="E3" s="32" t="s">
        <v>46</v>
      </c>
    </row>
    <row r="4" spans="1:5" x14ac:dyDescent="0.35">
      <c r="A4" s="9" t="s">
        <v>1</v>
      </c>
      <c r="B4" s="32">
        <v>1</v>
      </c>
      <c r="C4" t="s">
        <v>10</v>
      </c>
      <c r="D4" s="32">
        <v>2</v>
      </c>
      <c r="E4" s="32" t="str">
        <f>LOOKUP(D4,B4:C13)</f>
        <v>Burgenland</v>
      </c>
    </row>
    <row r="5" spans="1:5" x14ac:dyDescent="0.35">
      <c r="A5" s="9" t="s">
        <v>2</v>
      </c>
      <c r="B5" s="32">
        <v>2</v>
      </c>
      <c r="C5" t="str">
        <f t="shared" ref="C5:C13" si="0">A4</f>
        <v>Burgenland</v>
      </c>
      <c r="D5"/>
    </row>
    <row r="6" spans="1:5" x14ac:dyDescent="0.35">
      <c r="A6" s="9" t="s">
        <v>3</v>
      </c>
      <c r="B6" s="32">
        <v>3</v>
      </c>
      <c r="C6" t="str">
        <f t="shared" si="0"/>
        <v>Kärnten</v>
      </c>
      <c r="D6"/>
    </row>
    <row r="7" spans="1:5" x14ac:dyDescent="0.35">
      <c r="A7" s="9" t="s">
        <v>4</v>
      </c>
      <c r="B7" s="32">
        <v>4</v>
      </c>
      <c r="C7" t="str">
        <f t="shared" si="0"/>
        <v>Niederösterreich</v>
      </c>
      <c r="D7"/>
    </row>
    <row r="8" spans="1:5" x14ac:dyDescent="0.35">
      <c r="A8" s="9" t="s">
        <v>5</v>
      </c>
      <c r="B8" s="32">
        <v>5</v>
      </c>
      <c r="C8" t="str">
        <f t="shared" si="0"/>
        <v>Oberösterreich</v>
      </c>
      <c r="D8"/>
    </row>
    <row r="9" spans="1:5" x14ac:dyDescent="0.35">
      <c r="A9" s="9" t="s">
        <v>6</v>
      </c>
      <c r="B9" s="32">
        <v>6</v>
      </c>
      <c r="C9" t="str">
        <f t="shared" si="0"/>
        <v>Salzburg</v>
      </c>
      <c r="D9"/>
    </row>
    <row r="10" spans="1:5" x14ac:dyDescent="0.35">
      <c r="A10" s="9" t="s">
        <v>7</v>
      </c>
      <c r="B10" s="32">
        <v>7</v>
      </c>
      <c r="C10" t="str">
        <f t="shared" si="0"/>
        <v>Steiermark</v>
      </c>
      <c r="D10"/>
    </row>
    <row r="11" spans="1:5" x14ac:dyDescent="0.35">
      <c r="A11" s="9" t="s">
        <v>8</v>
      </c>
      <c r="B11" s="32">
        <v>8</v>
      </c>
      <c r="C11" t="str">
        <f t="shared" si="0"/>
        <v>Tirol</v>
      </c>
      <c r="D11"/>
    </row>
    <row r="12" spans="1:5" x14ac:dyDescent="0.35">
      <c r="A12" s="9" t="s">
        <v>9</v>
      </c>
      <c r="B12" s="32">
        <v>9</v>
      </c>
      <c r="C12" t="str">
        <f t="shared" si="0"/>
        <v>Vorarlberg</v>
      </c>
      <c r="D12"/>
    </row>
    <row r="13" spans="1:5" x14ac:dyDescent="0.35">
      <c r="A13" s="9" t="s">
        <v>14</v>
      </c>
      <c r="B13" s="32">
        <v>10</v>
      </c>
      <c r="C13" t="str">
        <f t="shared" si="0"/>
        <v>Wien</v>
      </c>
      <c r="D13"/>
    </row>
    <row r="14" spans="1:5" x14ac:dyDescent="0.35">
      <c r="A14"/>
    </row>
    <row r="15" spans="1:5" x14ac:dyDescent="0.35">
      <c r="A15"/>
      <c r="B15"/>
      <c r="C15"/>
    </row>
    <row r="16" spans="1:5" x14ac:dyDescent="0.35">
      <c r="A16"/>
      <c r="B16"/>
      <c r="C16"/>
    </row>
    <row r="17" spans="1:3" x14ac:dyDescent="0.35">
      <c r="A17"/>
      <c r="B17"/>
      <c r="C17"/>
    </row>
    <row r="18" spans="1:3" x14ac:dyDescent="0.35">
      <c r="A18"/>
      <c r="B18"/>
      <c r="C18"/>
    </row>
    <row r="19" spans="1:3" x14ac:dyDescent="0.35">
      <c r="A19"/>
      <c r="B19"/>
      <c r="C19"/>
    </row>
    <row r="20" spans="1:3" x14ac:dyDescent="0.35">
      <c r="A20"/>
      <c r="B20"/>
      <c r="C20"/>
    </row>
    <row r="21" spans="1:3" x14ac:dyDescent="0.35">
      <c r="A21"/>
      <c r="B21"/>
    </row>
    <row r="22" spans="1:3" x14ac:dyDescent="0.35">
      <c r="A22"/>
      <c r="B22"/>
    </row>
    <row r="23" spans="1:3" x14ac:dyDescent="0.35">
      <c r="A23"/>
      <c r="B23"/>
    </row>
    <row r="24" spans="1:3" x14ac:dyDescent="0.35">
      <c r="A24"/>
      <c r="B24"/>
    </row>
    <row r="25" spans="1:3" x14ac:dyDescent="0.35">
      <c r="A25"/>
      <c r="B25"/>
    </row>
    <row r="26" spans="1:3" x14ac:dyDescent="0.35">
      <c r="A26"/>
      <c r="B26"/>
    </row>
    <row r="27" spans="1:3" x14ac:dyDescent="0.35">
      <c r="A27"/>
      <c r="B27"/>
    </row>
    <row r="28" spans="1:3" x14ac:dyDescent="0.35">
      <c r="A28"/>
      <c r="B28"/>
    </row>
    <row r="29" spans="1:3" x14ac:dyDescent="0.35">
      <c r="A29"/>
      <c r="B29"/>
    </row>
    <row r="30" spans="1:3" x14ac:dyDescent="0.35">
      <c r="A30"/>
      <c r="B30"/>
    </row>
    <row r="31" spans="1:3" x14ac:dyDescent="0.35">
      <c r="A31"/>
      <c r="B31"/>
    </row>
    <row r="32" spans="1:3" x14ac:dyDescent="0.35">
      <c r="A32"/>
      <c r="B32"/>
    </row>
    <row r="33" spans="1:2" x14ac:dyDescent="0.35">
      <c r="A33"/>
      <c r="B33"/>
    </row>
    <row r="34" spans="1:2" x14ac:dyDescent="0.35">
      <c r="A34"/>
    </row>
    <row r="35" spans="1:2" x14ac:dyDescent="0.35">
      <c r="A35"/>
    </row>
    <row r="36" spans="1:2" x14ac:dyDescent="0.35">
      <c r="A36"/>
    </row>
    <row r="37" spans="1:2" x14ac:dyDescent="0.35">
      <c r="A37"/>
    </row>
    <row r="38" spans="1:2" x14ac:dyDescent="0.35">
      <c r="A38"/>
    </row>
    <row r="39" spans="1:2" x14ac:dyDescent="0.35">
      <c r="A39"/>
    </row>
    <row r="40" spans="1:2" x14ac:dyDescent="0.35">
      <c r="A40"/>
    </row>
    <row r="41" spans="1:2" x14ac:dyDescent="0.35">
      <c r="A41"/>
    </row>
    <row r="42" spans="1:2" x14ac:dyDescent="0.35">
      <c r="A42"/>
    </row>
    <row r="43" spans="1:2" x14ac:dyDescent="0.35">
      <c r="A43"/>
    </row>
    <row r="44" spans="1:2" x14ac:dyDescent="0.35">
      <c r="A44"/>
    </row>
    <row r="45" spans="1:2" x14ac:dyDescent="0.35">
      <c r="A45"/>
    </row>
    <row r="46" spans="1:2" x14ac:dyDescent="0.35">
      <c r="A46"/>
    </row>
    <row r="47" spans="1:2" x14ac:dyDescent="0.35">
      <c r="A47"/>
    </row>
    <row r="48" spans="1:2" x14ac:dyDescent="0.35">
      <c r="A48"/>
    </row>
    <row r="49" spans="1:1" x14ac:dyDescent="0.35">
      <c r="A49"/>
    </row>
    <row r="50" spans="1:1" x14ac:dyDescent="0.35">
      <c r="A50"/>
    </row>
    <row r="51" spans="1:1" x14ac:dyDescent="0.35">
      <c r="A51"/>
    </row>
    <row r="52" spans="1:1" x14ac:dyDescent="0.35">
      <c r="A52"/>
    </row>
    <row r="53" spans="1:1" x14ac:dyDescent="0.35">
      <c r="A53"/>
    </row>
    <row r="54" spans="1:1" x14ac:dyDescent="0.35">
      <c r="A54"/>
    </row>
    <row r="55" spans="1:1" x14ac:dyDescent="0.35">
      <c r="A55"/>
    </row>
    <row r="56" spans="1:1" x14ac:dyDescent="0.35">
      <c r="A56"/>
    </row>
    <row r="57" spans="1:1" x14ac:dyDescent="0.35">
      <c r="A57"/>
    </row>
    <row r="58" spans="1:1" x14ac:dyDescent="0.35">
      <c r="A58"/>
    </row>
    <row r="59" spans="1:1" x14ac:dyDescent="0.35">
      <c r="A59"/>
    </row>
    <row r="60" spans="1:1" x14ac:dyDescent="0.35">
      <c r="A60"/>
    </row>
    <row r="61" spans="1:1" x14ac:dyDescent="0.35">
      <c r="A61"/>
    </row>
    <row r="62" spans="1:1" x14ac:dyDescent="0.35">
      <c r="A62"/>
    </row>
    <row r="63" spans="1:1" x14ac:dyDescent="0.35">
      <c r="A63"/>
    </row>
    <row r="64" spans="1:1" x14ac:dyDescent="0.35">
      <c r="A64"/>
    </row>
    <row r="65" spans="1:1" x14ac:dyDescent="0.35">
      <c r="A65"/>
    </row>
    <row r="66" spans="1:1" x14ac:dyDescent="0.35">
      <c r="A66"/>
    </row>
    <row r="67" spans="1:1" x14ac:dyDescent="0.35">
      <c r="A67"/>
    </row>
    <row r="68" spans="1:1" x14ac:dyDescent="0.35">
      <c r="A68"/>
    </row>
    <row r="69" spans="1:1" x14ac:dyDescent="0.35">
      <c r="A69"/>
    </row>
    <row r="70" spans="1:1" x14ac:dyDescent="0.35">
      <c r="A70"/>
    </row>
    <row r="71" spans="1:1" x14ac:dyDescent="0.35">
      <c r="A71"/>
    </row>
    <row r="72" spans="1:1" x14ac:dyDescent="0.35">
      <c r="A72"/>
    </row>
    <row r="73" spans="1:1" x14ac:dyDescent="0.35">
      <c r="A73"/>
    </row>
    <row r="74" spans="1:1" x14ac:dyDescent="0.35">
      <c r="A74"/>
    </row>
    <row r="75" spans="1:1" x14ac:dyDescent="0.35">
      <c r="A75"/>
    </row>
    <row r="76" spans="1:1" x14ac:dyDescent="0.35">
      <c r="A76"/>
    </row>
    <row r="77" spans="1:1" x14ac:dyDescent="0.35">
      <c r="A77"/>
    </row>
    <row r="78" spans="1:1" x14ac:dyDescent="0.35">
      <c r="A78"/>
    </row>
    <row r="79" spans="1:1" x14ac:dyDescent="0.35">
      <c r="A79"/>
    </row>
    <row r="80" spans="1:1" x14ac:dyDescent="0.35">
      <c r="A80"/>
    </row>
    <row r="81" spans="1:1" x14ac:dyDescent="0.35">
      <c r="A81"/>
    </row>
    <row r="82" spans="1:1" x14ac:dyDescent="0.35">
      <c r="A82"/>
    </row>
    <row r="83" spans="1:1" x14ac:dyDescent="0.35">
      <c r="A83"/>
    </row>
    <row r="84" spans="1:1" x14ac:dyDescent="0.35">
      <c r="A84"/>
    </row>
    <row r="85" spans="1:1" x14ac:dyDescent="0.35">
      <c r="A85"/>
    </row>
    <row r="86" spans="1:1" x14ac:dyDescent="0.35">
      <c r="A86"/>
    </row>
    <row r="87" spans="1:1" x14ac:dyDescent="0.35">
      <c r="A87"/>
    </row>
    <row r="88" spans="1:1" x14ac:dyDescent="0.35">
      <c r="A88"/>
    </row>
    <row r="89" spans="1:1" x14ac:dyDescent="0.35">
      <c r="A89"/>
    </row>
    <row r="90" spans="1:1" x14ac:dyDescent="0.35">
      <c r="A90"/>
    </row>
    <row r="91" spans="1:1" x14ac:dyDescent="0.35">
      <c r="A91"/>
    </row>
    <row r="92" spans="1:1" x14ac:dyDescent="0.35">
      <c r="A92"/>
    </row>
    <row r="93" spans="1:1" x14ac:dyDescent="0.35">
      <c r="A93"/>
    </row>
    <row r="94" spans="1:1" x14ac:dyDescent="0.35">
      <c r="A94"/>
    </row>
    <row r="95" spans="1:1" x14ac:dyDescent="0.35">
      <c r="A95"/>
    </row>
    <row r="96" spans="1:1" x14ac:dyDescent="0.35">
      <c r="A96"/>
    </row>
    <row r="97" spans="1:1" x14ac:dyDescent="0.35">
      <c r="A97"/>
    </row>
    <row r="98" spans="1:1" x14ac:dyDescent="0.35">
      <c r="A98"/>
    </row>
    <row r="99" spans="1:1" x14ac:dyDescent="0.35">
      <c r="A99"/>
    </row>
    <row r="100" spans="1:1" x14ac:dyDescent="0.35">
      <c r="A100"/>
    </row>
    <row r="101" spans="1:1" x14ac:dyDescent="0.35">
      <c r="A101"/>
    </row>
    <row r="102" spans="1:1" x14ac:dyDescent="0.35">
      <c r="A102"/>
    </row>
    <row r="103" spans="1:1" x14ac:dyDescent="0.35">
      <c r="A103"/>
    </row>
    <row r="104" spans="1:1" x14ac:dyDescent="0.35">
      <c r="A104"/>
    </row>
    <row r="105" spans="1:1" x14ac:dyDescent="0.35">
      <c r="A105"/>
    </row>
    <row r="106" spans="1:1" x14ac:dyDescent="0.35">
      <c r="A106"/>
    </row>
    <row r="107" spans="1:1" x14ac:dyDescent="0.35">
      <c r="A107"/>
    </row>
    <row r="108" spans="1:1" x14ac:dyDescent="0.35">
      <c r="A108"/>
    </row>
    <row r="109" spans="1:1" x14ac:dyDescent="0.35">
      <c r="A109"/>
    </row>
    <row r="110" spans="1:1" x14ac:dyDescent="0.35">
      <c r="A110"/>
    </row>
    <row r="111" spans="1:1" x14ac:dyDescent="0.35">
      <c r="A111"/>
    </row>
    <row r="112" spans="1:1" x14ac:dyDescent="0.35">
      <c r="A112"/>
    </row>
    <row r="113" spans="1:1" x14ac:dyDescent="0.35">
      <c r="A113"/>
    </row>
    <row r="114" spans="1:1" x14ac:dyDescent="0.35">
      <c r="A114"/>
    </row>
    <row r="115" spans="1:1" x14ac:dyDescent="0.35">
      <c r="A115"/>
    </row>
    <row r="116" spans="1:1" x14ac:dyDescent="0.35">
      <c r="A116"/>
    </row>
    <row r="117" spans="1:1" x14ac:dyDescent="0.35">
      <c r="A117"/>
    </row>
    <row r="118" spans="1:1" x14ac:dyDescent="0.35">
      <c r="A118"/>
    </row>
    <row r="119" spans="1:1" x14ac:dyDescent="0.35">
      <c r="A119"/>
    </row>
    <row r="120" spans="1:1" x14ac:dyDescent="0.35">
      <c r="A120"/>
    </row>
    <row r="121" spans="1:1" x14ac:dyDescent="0.35">
      <c r="A121"/>
    </row>
    <row r="122" spans="1:1" x14ac:dyDescent="0.35">
      <c r="A122"/>
    </row>
    <row r="123" spans="1:1" x14ac:dyDescent="0.35">
      <c r="A123"/>
    </row>
    <row r="124" spans="1:1" x14ac:dyDescent="0.35">
      <c r="A124"/>
    </row>
    <row r="125" spans="1:1" x14ac:dyDescent="0.35">
      <c r="A125"/>
    </row>
    <row r="126" spans="1:1" x14ac:dyDescent="0.35">
      <c r="A126"/>
    </row>
    <row r="127" spans="1:1" x14ac:dyDescent="0.35">
      <c r="A127"/>
    </row>
    <row r="128" spans="1:1" x14ac:dyDescent="0.35">
      <c r="A128"/>
    </row>
    <row r="129" spans="1:1" x14ac:dyDescent="0.35">
      <c r="A129"/>
    </row>
    <row r="130" spans="1:1" x14ac:dyDescent="0.35">
      <c r="A130"/>
    </row>
    <row r="131" spans="1:1" x14ac:dyDescent="0.35">
      <c r="A131"/>
    </row>
    <row r="132" spans="1:1" x14ac:dyDescent="0.35">
      <c r="A132"/>
    </row>
    <row r="133" spans="1:1" x14ac:dyDescent="0.35">
      <c r="A133"/>
    </row>
    <row r="134" spans="1:1" x14ac:dyDescent="0.35">
      <c r="A134"/>
    </row>
    <row r="135" spans="1:1" x14ac:dyDescent="0.35">
      <c r="A135"/>
    </row>
    <row r="136" spans="1:1" x14ac:dyDescent="0.35">
      <c r="A136"/>
    </row>
    <row r="137" spans="1:1" x14ac:dyDescent="0.35">
      <c r="A137"/>
    </row>
    <row r="138" spans="1:1" x14ac:dyDescent="0.35">
      <c r="A138"/>
    </row>
    <row r="139" spans="1:1" x14ac:dyDescent="0.35">
      <c r="A139"/>
    </row>
    <row r="140" spans="1:1" x14ac:dyDescent="0.35">
      <c r="A140"/>
    </row>
    <row r="141" spans="1:1" x14ac:dyDescent="0.35">
      <c r="A141"/>
    </row>
    <row r="142" spans="1:1" x14ac:dyDescent="0.35">
      <c r="A142"/>
    </row>
    <row r="143" spans="1:1" x14ac:dyDescent="0.35">
      <c r="A143"/>
    </row>
    <row r="144" spans="1:1" x14ac:dyDescent="0.35">
      <c r="A144"/>
    </row>
    <row r="145" spans="1:1" x14ac:dyDescent="0.35">
      <c r="A145"/>
    </row>
    <row r="146" spans="1:1" x14ac:dyDescent="0.35">
      <c r="A146"/>
    </row>
    <row r="147" spans="1:1" x14ac:dyDescent="0.35">
      <c r="A147"/>
    </row>
    <row r="148" spans="1:1" x14ac:dyDescent="0.35">
      <c r="A148"/>
    </row>
    <row r="149" spans="1:1" x14ac:dyDescent="0.35">
      <c r="A149"/>
    </row>
    <row r="150" spans="1:1" x14ac:dyDescent="0.35">
      <c r="A150"/>
    </row>
    <row r="151" spans="1:1" x14ac:dyDescent="0.35">
      <c r="A151"/>
    </row>
    <row r="152" spans="1:1" x14ac:dyDescent="0.35">
      <c r="A152"/>
    </row>
    <row r="153" spans="1:1" x14ac:dyDescent="0.35">
      <c r="A153"/>
    </row>
    <row r="154" spans="1:1" x14ac:dyDescent="0.35">
      <c r="A154"/>
    </row>
    <row r="155" spans="1:1" x14ac:dyDescent="0.35">
      <c r="A155"/>
    </row>
    <row r="156" spans="1:1" x14ac:dyDescent="0.35">
      <c r="A156"/>
    </row>
    <row r="157" spans="1:1" x14ac:dyDescent="0.35">
      <c r="A157"/>
    </row>
    <row r="158" spans="1:1" x14ac:dyDescent="0.35">
      <c r="A158"/>
    </row>
    <row r="159" spans="1:1" x14ac:dyDescent="0.35">
      <c r="A159"/>
    </row>
    <row r="160" spans="1:1" x14ac:dyDescent="0.35">
      <c r="A160"/>
    </row>
    <row r="161" spans="1:1" x14ac:dyDescent="0.35">
      <c r="A161"/>
    </row>
    <row r="162" spans="1:1" x14ac:dyDescent="0.35">
      <c r="A162"/>
    </row>
    <row r="163" spans="1:1" x14ac:dyDescent="0.35">
      <c r="A163"/>
    </row>
    <row r="164" spans="1:1" x14ac:dyDescent="0.35">
      <c r="A164"/>
    </row>
    <row r="165" spans="1:1" x14ac:dyDescent="0.35">
      <c r="A165"/>
    </row>
    <row r="166" spans="1:1" x14ac:dyDescent="0.35">
      <c r="A166"/>
    </row>
    <row r="167" spans="1:1" x14ac:dyDescent="0.35">
      <c r="A167"/>
    </row>
    <row r="168" spans="1:1" x14ac:dyDescent="0.35">
      <c r="A168"/>
    </row>
    <row r="169" spans="1:1" x14ac:dyDescent="0.35">
      <c r="A169"/>
    </row>
    <row r="170" spans="1:1" x14ac:dyDescent="0.35">
      <c r="A170"/>
    </row>
    <row r="171" spans="1:1" x14ac:dyDescent="0.35">
      <c r="A171"/>
    </row>
    <row r="172" spans="1:1" x14ac:dyDescent="0.35">
      <c r="A172"/>
    </row>
    <row r="173" spans="1:1" x14ac:dyDescent="0.35">
      <c r="A173"/>
    </row>
    <row r="174" spans="1:1" x14ac:dyDescent="0.35">
      <c r="A174"/>
    </row>
    <row r="175" spans="1:1" x14ac:dyDescent="0.35">
      <c r="A175"/>
    </row>
    <row r="176" spans="1:1" x14ac:dyDescent="0.35">
      <c r="A176"/>
    </row>
    <row r="177" spans="1:1" x14ac:dyDescent="0.35">
      <c r="A177"/>
    </row>
    <row r="178" spans="1:1" x14ac:dyDescent="0.35">
      <c r="A178"/>
    </row>
    <row r="179" spans="1:1" x14ac:dyDescent="0.35">
      <c r="A179"/>
    </row>
    <row r="180" spans="1:1" x14ac:dyDescent="0.35">
      <c r="A180"/>
    </row>
    <row r="181" spans="1:1" x14ac:dyDescent="0.35">
      <c r="A181"/>
    </row>
    <row r="182" spans="1:1" x14ac:dyDescent="0.35">
      <c r="A182"/>
    </row>
    <row r="183" spans="1:1" x14ac:dyDescent="0.35">
      <c r="A183"/>
    </row>
    <row r="184" spans="1:1" x14ac:dyDescent="0.35">
      <c r="A184"/>
    </row>
    <row r="185" spans="1:1" x14ac:dyDescent="0.35">
      <c r="A185"/>
    </row>
    <row r="186" spans="1:1" x14ac:dyDescent="0.35">
      <c r="A186"/>
    </row>
    <row r="187" spans="1:1" x14ac:dyDescent="0.35">
      <c r="A187"/>
    </row>
    <row r="188" spans="1:1" x14ac:dyDescent="0.35">
      <c r="A188"/>
    </row>
    <row r="189" spans="1:1" x14ac:dyDescent="0.35">
      <c r="A189"/>
    </row>
    <row r="190" spans="1:1" x14ac:dyDescent="0.35">
      <c r="A190"/>
    </row>
    <row r="191" spans="1:1" x14ac:dyDescent="0.35">
      <c r="A191"/>
    </row>
    <row r="192" spans="1:1" x14ac:dyDescent="0.35">
      <c r="A192"/>
    </row>
    <row r="193" spans="1:1" x14ac:dyDescent="0.35">
      <c r="A193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BL91"/>
  <sheetViews>
    <sheetView topLeftCell="A52" workbookViewId="0">
      <selection activeCell="AU49" sqref="AU49"/>
    </sheetView>
  </sheetViews>
  <sheetFormatPr baseColWidth="10" defaultColWidth="11.453125" defaultRowHeight="14.5" x14ac:dyDescent="0.35"/>
  <cols>
    <col min="1" max="21" width="11.453125" style="32"/>
    <col min="22" max="22" width="22.453125" style="32" customWidth="1"/>
    <col min="23" max="23" width="24" style="32" customWidth="1"/>
    <col min="24" max="36" width="18.453125" style="32" customWidth="1"/>
    <col min="37" max="37" width="20.26953125" style="32" bestFit="1" customWidth="1"/>
    <col min="38" max="41" width="29.7265625" style="32" customWidth="1"/>
    <col min="42" max="42" width="17.26953125" style="32" customWidth="1"/>
    <col min="43" max="43" width="9.7265625" style="32" customWidth="1"/>
    <col min="44" max="44" width="15.1796875" style="32" customWidth="1"/>
    <col min="45" max="45" width="9.7265625" style="32" customWidth="1"/>
    <col min="46" max="46" width="15.1796875" style="32" customWidth="1"/>
    <col min="47" max="47" width="9.7265625" style="32" customWidth="1"/>
    <col min="48" max="48" width="15.1796875" style="32" customWidth="1"/>
    <col min="49" max="49" width="9.7265625" style="32" customWidth="1"/>
    <col min="50" max="50" width="15.1796875" style="32" customWidth="1"/>
    <col min="51" max="51" width="9.7265625" style="32" customWidth="1"/>
    <col min="52" max="52" width="15.1796875" style="32" customWidth="1"/>
    <col min="53" max="53" width="9.7265625" style="32" customWidth="1"/>
    <col min="54" max="54" width="15.1796875" style="32" customWidth="1"/>
    <col min="55" max="55" width="9.7265625" style="32" customWidth="1"/>
    <col min="56" max="56" width="20.453125" style="32" customWidth="1"/>
    <col min="57" max="57" width="9.7265625" style="32" customWidth="1"/>
    <col min="58" max="58" width="17.26953125" style="32" customWidth="1"/>
    <col min="59" max="59" width="9.7265625" style="32" customWidth="1"/>
    <col min="60" max="60" width="24.7265625" style="32" bestFit="1" customWidth="1"/>
    <col min="61" max="61" width="15.1796875" style="32" customWidth="1"/>
    <col min="62" max="62" width="9.7265625" style="32" customWidth="1"/>
    <col min="63" max="63" width="24.7265625" style="32" bestFit="1" customWidth="1"/>
    <col min="64" max="64" width="15.1796875" style="32" customWidth="1"/>
    <col min="65" max="65" width="9.7265625" style="32" customWidth="1"/>
    <col min="66" max="66" width="24.7265625" style="32" bestFit="1" customWidth="1"/>
    <col min="67" max="67" width="15.1796875" style="32" customWidth="1"/>
    <col min="68" max="68" width="9.7265625" style="32" customWidth="1"/>
    <col min="69" max="69" width="24.7265625" style="32" bestFit="1" customWidth="1"/>
    <col min="70" max="70" width="15.1796875" style="32" customWidth="1"/>
    <col min="71" max="71" width="9.7265625" style="32" customWidth="1"/>
    <col min="72" max="72" width="24.7265625" style="32" bestFit="1" customWidth="1"/>
    <col min="73" max="73" width="20.453125" style="32" customWidth="1"/>
    <col min="74" max="74" width="9.7265625" style="32" customWidth="1"/>
    <col min="75" max="75" width="29.81640625" style="32" bestFit="1" customWidth="1"/>
    <col min="76" max="76" width="17.26953125" style="32" customWidth="1"/>
    <col min="77" max="77" width="20.453125" style="32" bestFit="1" customWidth="1"/>
    <col min="78" max="78" width="9.7265625" style="32" bestFit="1" customWidth="1"/>
    <col min="79" max="79" width="29.81640625" style="32" bestFit="1" customWidth="1"/>
    <col min="80" max="80" width="9.81640625" style="32" bestFit="1" customWidth="1"/>
    <col min="81" max="81" width="17.7265625" style="32" bestFit="1" customWidth="1"/>
    <col min="82" max="83" width="17.26953125" style="32" bestFit="1" customWidth="1"/>
    <col min="84" max="16384" width="11.453125" style="32"/>
  </cols>
  <sheetData>
    <row r="1" spans="1:64" x14ac:dyDescent="0.35">
      <c r="V1" s="8" t="s">
        <v>29</v>
      </c>
      <c r="W1" t="s" vm="1">
        <v>30</v>
      </c>
      <c r="X1" s="32">
        <v>1</v>
      </c>
      <c r="Y1" s="32" t="str">
        <f>IF($X$1=1,"Aktive",IF($X$1=2,"Ruhende","Gesamte"))</f>
        <v>Aktive</v>
      </c>
    </row>
    <row r="2" spans="1:64" x14ac:dyDescent="0.35">
      <c r="A2" s="32">
        <v>1980</v>
      </c>
      <c r="B2" s="32">
        <v>1981</v>
      </c>
      <c r="C2" s="32">
        <v>1982</v>
      </c>
      <c r="D2" s="32">
        <v>1983</v>
      </c>
      <c r="E2" s="32">
        <v>1984</v>
      </c>
      <c r="F2" s="32">
        <v>1985</v>
      </c>
      <c r="G2" s="32">
        <v>1986</v>
      </c>
      <c r="H2" s="32">
        <v>1987</v>
      </c>
      <c r="I2" s="32">
        <v>1988</v>
      </c>
      <c r="J2" s="32">
        <v>1989</v>
      </c>
      <c r="K2" s="32">
        <v>1990</v>
      </c>
      <c r="L2" s="32">
        <v>1991</v>
      </c>
      <c r="M2" s="32">
        <v>1992</v>
      </c>
      <c r="N2" s="32">
        <v>1993</v>
      </c>
      <c r="O2" s="32">
        <v>1994</v>
      </c>
      <c r="P2" s="32">
        <v>1995</v>
      </c>
      <c r="Q2" s="32">
        <v>1996</v>
      </c>
      <c r="R2" s="32">
        <v>1997</v>
      </c>
      <c r="S2" s="32">
        <v>1998</v>
      </c>
      <c r="T2" s="32">
        <v>1999</v>
      </c>
      <c r="U2" s="32">
        <v>2000</v>
      </c>
      <c r="V2" s="32" t="s">
        <v>30</v>
      </c>
      <c r="W2" s="32">
        <v>2001</v>
      </c>
      <c r="X2" s="32">
        <v>2002</v>
      </c>
      <c r="Y2" s="32">
        <v>2003</v>
      </c>
      <c r="Z2" s="32">
        <v>2004</v>
      </c>
      <c r="AA2" s="32">
        <v>2005</v>
      </c>
      <c r="AB2" s="32">
        <v>2006</v>
      </c>
      <c r="AC2" s="32">
        <v>2007</v>
      </c>
      <c r="AD2" s="32">
        <v>2008</v>
      </c>
      <c r="AE2" s="32">
        <v>2009</v>
      </c>
      <c r="AF2" s="32">
        <v>2010</v>
      </c>
      <c r="AG2" s="32">
        <v>2011</v>
      </c>
      <c r="AH2" s="32">
        <v>2012</v>
      </c>
      <c r="AI2" s="32">
        <v>2013</v>
      </c>
      <c r="AJ2" s="32">
        <v>2014</v>
      </c>
      <c r="AK2" s="32">
        <v>2015</v>
      </c>
      <c r="AL2" s="32">
        <v>2016</v>
      </c>
      <c r="AM2" s="32">
        <v>2017</v>
      </c>
      <c r="AN2" s="32">
        <v>2018</v>
      </c>
      <c r="AO2" s="32">
        <v>2019</v>
      </c>
      <c r="AP2" s="32">
        <v>2020</v>
      </c>
      <c r="AQ2" s="32">
        <v>2021</v>
      </c>
      <c r="AR2" s="32">
        <v>2022</v>
      </c>
      <c r="AS2" s="32">
        <v>2023</v>
      </c>
      <c r="AT2" s="32">
        <v>2024</v>
      </c>
      <c r="AU2" s="32">
        <v>2025</v>
      </c>
      <c r="AV2" s="32" t="e">
        <v>#VALUE!</v>
      </c>
      <c r="AW2" s="32" t="e">
        <v>#VALUE!</v>
      </c>
      <c r="AX2" s="32" t="e">
        <v>#VALUE!</v>
      </c>
      <c r="AY2" s="32" t="e">
        <v>#VALUE!</v>
      </c>
      <c r="AZ2" s="32" t="e">
        <v>#VALUE!</v>
      </c>
      <c r="BA2" s="32" t="e">
        <v>#VALUE!</v>
      </c>
      <c r="BB2" s="32" t="e">
        <v>#VALUE!</v>
      </c>
      <c r="BC2" s="32" t="e">
        <v>#VALUE!</v>
      </c>
      <c r="BD2" s="32" t="e">
        <v>#VALUE!</v>
      </c>
      <c r="BE2" s="32" t="e">
        <v>#VALUE!</v>
      </c>
      <c r="BF2" s="32" t="e">
        <v>#VALUE!</v>
      </c>
      <c r="BG2" s="32" t="e">
        <v>#VALUE!</v>
      </c>
      <c r="BH2" s="32" t="e">
        <v>#VALUE!</v>
      </c>
      <c r="BI2" s="32" t="e">
        <v>#VALUE!</v>
      </c>
      <c r="BJ2" s="32" t="e">
        <v>#VALUE!</v>
      </c>
      <c r="BK2" s="32" t="e">
        <v>#VALUE!</v>
      </c>
      <c r="BL2" s="32" t="e">
        <v>#VALUE!</v>
      </c>
    </row>
    <row r="3" spans="1:64" x14ac:dyDescent="0.35">
      <c r="V3" s="8" t="s">
        <v>31</v>
      </c>
      <c r="W3" s="8" t="s">
        <v>12</v>
      </c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</row>
    <row r="4" spans="1:64" x14ac:dyDescent="0.35">
      <c r="V4" s="55" t="s">
        <v>13</v>
      </c>
      <c r="W4" s="55" t="s">
        <v>32</v>
      </c>
      <c r="X4" s="55" t="s">
        <v>33</v>
      </c>
      <c r="Y4" s="55" t="s">
        <v>34</v>
      </c>
      <c r="Z4" s="55" t="s">
        <v>35</v>
      </c>
      <c r="AA4" s="55" t="s">
        <v>36</v>
      </c>
      <c r="AB4" s="55" t="s">
        <v>37</v>
      </c>
      <c r="AC4" s="55" t="s">
        <v>38</v>
      </c>
      <c r="AD4" s="55" t="s">
        <v>39</v>
      </c>
      <c r="AE4" s="55" t="s">
        <v>40</v>
      </c>
      <c r="AF4" s="55" t="s">
        <v>41</v>
      </c>
      <c r="AG4" s="55" t="s">
        <v>42</v>
      </c>
      <c r="AH4" s="55" t="s">
        <v>43</v>
      </c>
      <c r="AI4" s="55" t="s">
        <v>28</v>
      </c>
      <c r="AJ4" s="55" t="s">
        <v>52</v>
      </c>
      <c r="AK4" s="55" t="s">
        <v>58</v>
      </c>
      <c r="AL4" s="55" t="s">
        <v>59</v>
      </c>
      <c r="AM4" s="55" t="s">
        <v>76</v>
      </c>
      <c r="AN4" s="55" t="s">
        <v>80</v>
      </c>
      <c r="AO4" s="55" t="s">
        <v>82</v>
      </c>
      <c r="AP4" s="55" t="s">
        <v>84</v>
      </c>
      <c r="AQ4" s="55" t="s">
        <v>86</v>
      </c>
      <c r="AR4" s="32" t="s">
        <v>88</v>
      </c>
      <c r="AS4" s="32" t="s">
        <v>90</v>
      </c>
      <c r="AT4" s="32" t="s">
        <v>92</v>
      </c>
      <c r="AU4" s="32" t="s">
        <v>94</v>
      </c>
    </row>
    <row r="5" spans="1:64" x14ac:dyDescent="0.35">
      <c r="A5" s="32">
        <v>7197</v>
      </c>
      <c r="B5" s="32">
        <v>7032</v>
      </c>
      <c r="C5" s="32">
        <v>7015</v>
      </c>
      <c r="D5" s="32">
        <v>7013</v>
      </c>
      <c r="E5" s="32">
        <v>7048</v>
      </c>
      <c r="F5" s="32">
        <v>7044</v>
      </c>
      <c r="G5" s="32">
        <v>7134</v>
      </c>
      <c r="H5" s="32">
        <v>7237</v>
      </c>
      <c r="I5" s="32">
        <v>7385</v>
      </c>
      <c r="J5" s="32">
        <v>7626</v>
      </c>
      <c r="K5" s="32">
        <v>7759</v>
      </c>
      <c r="L5" s="32">
        <v>7821</v>
      </c>
      <c r="M5" s="32">
        <v>7883</v>
      </c>
      <c r="N5" s="32">
        <v>7888</v>
      </c>
      <c r="O5" s="32">
        <v>8002</v>
      </c>
      <c r="P5" s="32">
        <v>7969</v>
      </c>
      <c r="Q5" s="32">
        <v>8196</v>
      </c>
      <c r="R5" s="32">
        <v>8412</v>
      </c>
      <c r="S5" s="32">
        <v>8692</v>
      </c>
      <c r="T5" s="32">
        <v>9068</v>
      </c>
      <c r="U5" s="32">
        <v>9473</v>
      </c>
      <c r="V5" s="9" t="s">
        <v>1</v>
      </c>
      <c r="W5" s="10">
        <v>9761</v>
      </c>
      <c r="X5" s="10">
        <v>10119</v>
      </c>
      <c r="Y5" s="10">
        <v>10579</v>
      </c>
      <c r="Z5" s="10">
        <v>11063</v>
      </c>
      <c r="AA5" s="10">
        <v>11540</v>
      </c>
      <c r="AB5" s="10">
        <v>11883</v>
      </c>
      <c r="AC5" s="10">
        <v>12296</v>
      </c>
      <c r="AD5" s="10">
        <v>13409</v>
      </c>
      <c r="AE5" s="10">
        <v>14068</v>
      </c>
      <c r="AF5" s="10">
        <v>15011</v>
      </c>
      <c r="AG5" s="10">
        <v>15666</v>
      </c>
      <c r="AH5" s="10">
        <v>16264</v>
      </c>
      <c r="AI5" s="10">
        <v>16711</v>
      </c>
      <c r="AJ5" s="10">
        <v>17321</v>
      </c>
      <c r="AK5" s="10">
        <v>17908</v>
      </c>
      <c r="AL5" s="10">
        <v>18532</v>
      </c>
      <c r="AM5" s="10">
        <v>18870</v>
      </c>
      <c r="AN5" s="10">
        <v>19393</v>
      </c>
      <c r="AO5" s="10">
        <v>19790</v>
      </c>
      <c r="AP5" s="10">
        <v>20090</v>
      </c>
      <c r="AQ5" s="10">
        <v>20546</v>
      </c>
      <c r="AR5" s="32">
        <v>20962</v>
      </c>
      <c r="AS5" s="32">
        <v>21240</v>
      </c>
      <c r="AT5" s="32">
        <v>21495</v>
      </c>
      <c r="AU5" s="32">
        <v>21835</v>
      </c>
    </row>
    <row r="6" spans="1:64" x14ac:dyDescent="0.35">
      <c r="A6" s="32">
        <v>15936</v>
      </c>
      <c r="B6" s="32">
        <v>16606</v>
      </c>
      <c r="C6" s="32">
        <v>16488</v>
      </c>
      <c r="D6" s="32">
        <v>16318</v>
      </c>
      <c r="E6" s="32">
        <v>16385</v>
      </c>
      <c r="F6" s="32">
        <v>16270</v>
      </c>
      <c r="G6" s="32">
        <v>16377</v>
      </c>
      <c r="H6" s="32">
        <v>16677</v>
      </c>
      <c r="I6" s="32">
        <v>16934</v>
      </c>
      <c r="J6" s="32">
        <v>17146</v>
      </c>
      <c r="K6" s="32">
        <v>17210</v>
      </c>
      <c r="L6" s="32">
        <v>17406</v>
      </c>
      <c r="M6" s="32">
        <v>17593</v>
      </c>
      <c r="N6" s="32">
        <v>17982</v>
      </c>
      <c r="O6" s="32">
        <v>18142</v>
      </c>
      <c r="P6" s="32">
        <v>18422</v>
      </c>
      <c r="Q6" s="32">
        <v>18878</v>
      </c>
      <c r="R6" s="32">
        <v>19343</v>
      </c>
      <c r="S6" s="32">
        <v>19697</v>
      </c>
      <c r="T6" s="32">
        <v>19942</v>
      </c>
      <c r="U6" s="32">
        <v>20493</v>
      </c>
      <c r="V6" s="9" t="s">
        <v>2</v>
      </c>
      <c r="W6" s="10">
        <v>21147</v>
      </c>
      <c r="X6" s="10">
        <v>21678</v>
      </c>
      <c r="Y6" s="10">
        <v>22305</v>
      </c>
      <c r="Z6" s="10">
        <v>22809</v>
      </c>
      <c r="AA6" s="10">
        <v>23487</v>
      </c>
      <c r="AB6" s="10">
        <v>24199</v>
      </c>
      <c r="AC6" s="10">
        <v>24889</v>
      </c>
      <c r="AD6" s="10">
        <v>25591</v>
      </c>
      <c r="AE6" s="10">
        <v>26217</v>
      </c>
      <c r="AF6" s="10">
        <v>26639</v>
      </c>
      <c r="AG6" s="10">
        <v>27425</v>
      </c>
      <c r="AH6" s="10">
        <v>28325</v>
      </c>
      <c r="AI6" s="10">
        <v>29561</v>
      </c>
      <c r="AJ6" s="10">
        <v>30916</v>
      </c>
      <c r="AK6" s="10">
        <v>31565</v>
      </c>
      <c r="AL6" s="10">
        <v>32559</v>
      </c>
      <c r="AM6" s="10">
        <v>33112</v>
      </c>
      <c r="AN6" s="10">
        <v>33964</v>
      </c>
      <c r="AO6" s="10">
        <v>34446</v>
      </c>
      <c r="AP6" s="10">
        <v>35292</v>
      </c>
      <c r="AQ6" s="10">
        <v>36330</v>
      </c>
      <c r="AR6" s="32">
        <v>36751</v>
      </c>
      <c r="AS6" s="32">
        <v>37491</v>
      </c>
      <c r="AT6" s="32">
        <v>38265</v>
      </c>
      <c r="AU6" s="32">
        <v>39384</v>
      </c>
    </row>
    <row r="7" spans="1:64" x14ac:dyDescent="0.35">
      <c r="A7" s="32">
        <v>34628</v>
      </c>
      <c r="B7" s="32">
        <v>34686</v>
      </c>
      <c r="C7" s="32">
        <v>34551</v>
      </c>
      <c r="D7" s="32">
        <v>34694</v>
      </c>
      <c r="E7" s="32">
        <v>34711</v>
      </c>
      <c r="F7" s="32">
        <v>35171</v>
      </c>
      <c r="G7" s="32">
        <v>35536</v>
      </c>
      <c r="H7" s="32">
        <v>36196</v>
      </c>
      <c r="I7" s="32">
        <v>37500</v>
      </c>
      <c r="J7" s="32">
        <v>38449</v>
      </c>
      <c r="K7" s="32">
        <v>39344</v>
      </c>
      <c r="L7" s="32">
        <v>40364</v>
      </c>
      <c r="M7" s="32">
        <v>41310</v>
      </c>
      <c r="N7" s="32">
        <v>42341</v>
      </c>
      <c r="O7" s="32">
        <v>42888</v>
      </c>
      <c r="P7" s="32">
        <v>43380</v>
      </c>
      <c r="Q7" s="32">
        <v>45066</v>
      </c>
      <c r="R7" s="32">
        <v>46506</v>
      </c>
      <c r="S7" s="32">
        <v>47658</v>
      </c>
      <c r="T7" s="32">
        <v>49905</v>
      </c>
      <c r="U7" s="32">
        <v>51905</v>
      </c>
      <c r="V7" s="9" t="s">
        <v>3</v>
      </c>
      <c r="W7" s="10">
        <v>54428</v>
      </c>
      <c r="X7" s="10">
        <v>56325</v>
      </c>
      <c r="Y7" s="10">
        <v>58737</v>
      </c>
      <c r="Z7" s="10">
        <v>61350</v>
      </c>
      <c r="AA7" s="10">
        <v>63672</v>
      </c>
      <c r="AB7" s="10">
        <v>65815</v>
      </c>
      <c r="AC7" s="10">
        <v>68136</v>
      </c>
      <c r="AD7" s="10">
        <v>73473</v>
      </c>
      <c r="AE7" s="10">
        <v>76649</v>
      </c>
      <c r="AF7" s="10">
        <v>80423</v>
      </c>
      <c r="AG7" s="10">
        <v>83404</v>
      </c>
      <c r="AH7" s="10">
        <v>86657</v>
      </c>
      <c r="AI7" s="10">
        <v>90021</v>
      </c>
      <c r="AJ7" s="10">
        <v>93258</v>
      </c>
      <c r="AK7" s="10">
        <v>96650</v>
      </c>
      <c r="AL7" s="10">
        <v>99737</v>
      </c>
      <c r="AM7" s="10">
        <v>102299</v>
      </c>
      <c r="AN7" s="10">
        <v>103892</v>
      </c>
      <c r="AO7" s="10">
        <v>105885</v>
      </c>
      <c r="AP7" s="10">
        <v>107881</v>
      </c>
      <c r="AQ7" s="10">
        <v>111367</v>
      </c>
      <c r="AR7" s="32">
        <v>112937</v>
      </c>
      <c r="AS7" s="32">
        <v>114598</v>
      </c>
      <c r="AT7" s="32">
        <v>116166</v>
      </c>
      <c r="AU7" s="32">
        <v>118550</v>
      </c>
    </row>
    <row r="8" spans="1:64" x14ac:dyDescent="0.35">
      <c r="A8" s="32">
        <v>30156</v>
      </c>
      <c r="B8" s="32">
        <v>30156</v>
      </c>
      <c r="C8" s="32">
        <v>30016</v>
      </c>
      <c r="D8" s="32">
        <v>30246</v>
      </c>
      <c r="E8" s="32">
        <v>30299</v>
      </c>
      <c r="F8" s="32">
        <v>30670</v>
      </c>
      <c r="G8" s="32">
        <v>31117</v>
      </c>
      <c r="H8" s="32">
        <v>31351</v>
      </c>
      <c r="I8" s="32">
        <v>32234</v>
      </c>
      <c r="J8" s="32">
        <v>33089</v>
      </c>
      <c r="K8" s="32">
        <v>33682</v>
      </c>
      <c r="L8" s="32">
        <v>34407</v>
      </c>
      <c r="M8" s="32">
        <v>35110</v>
      </c>
      <c r="N8" s="32">
        <v>36066</v>
      </c>
      <c r="O8" s="32">
        <v>36696</v>
      </c>
      <c r="P8" s="32">
        <v>37173</v>
      </c>
      <c r="Q8" s="32">
        <v>38940</v>
      </c>
      <c r="R8" s="32">
        <v>40291</v>
      </c>
      <c r="S8" s="32">
        <v>41336</v>
      </c>
      <c r="T8" s="32">
        <v>43006</v>
      </c>
      <c r="U8" s="32">
        <v>44946</v>
      </c>
      <c r="V8" s="9" t="s">
        <v>4</v>
      </c>
      <c r="W8" s="10">
        <v>46551</v>
      </c>
      <c r="X8" s="10">
        <v>48140</v>
      </c>
      <c r="Y8" s="10">
        <v>49935</v>
      </c>
      <c r="Z8" s="10">
        <v>51712</v>
      </c>
      <c r="AA8" s="10">
        <v>53412</v>
      </c>
      <c r="AB8" s="10">
        <v>54900</v>
      </c>
      <c r="AC8" s="10">
        <v>56150</v>
      </c>
      <c r="AD8" s="10">
        <v>60717</v>
      </c>
      <c r="AE8" s="10">
        <v>63015</v>
      </c>
      <c r="AF8" s="10">
        <v>65024</v>
      </c>
      <c r="AG8" s="10">
        <v>66607</v>
      </c>
      <c r="AH8" s="10">
        <v>68099</v>
      </c>
      <c r="AI8" s="10">
        <v>70357</v>
      </c>
      <c r="AJ8" s="10">
        <v>72613</v>
      </c>
      <c r="AK8" s="10">
        <v>74718</v>
      </c>
      <c r="AL8" s="10">
        <v>76572</v>
      </c>
      <c r="AM8" s="10">
        <v>78447</v>
      </c>
      <c r="AN8" s="10">
        <v>79638</v>
      </c>
      <c r="AO8" s="10">
        <v>80796</v>
      </c>
      <c r="AP8" s="10">
        <v>82966</v>
      </c>
      <c r="AQ8" s="10">
        <v>85634</v>
      </c>
      <c r="AR8" s="32">
        <v>87042</v>
      </c>
      <c r="AS8" s="32">
        <v>87878</v>
      </c>
      <c r="AT8" s="32">
        <v>88944</v>
      </c>
      <c r="AU8" s="32">
        <v>91092</v>
      </c>
    </row>
    <row r="9" spans="1:64" x14ac:dyDescent="0.35">
      <c r="A9" s="32">
        <v>18262</v>
      </c>
      <c r="B9" s="32">
        <v>18389</v>
      </c>
      <c r="C9" s="32">
        <v>18481</v>
      </c>
      <c r="D9" s="32">
        <v>18603</v>
      </c>
      <c r="E9" s="32">
        <v>18763</v>
      </c>
      <c r="F9" s="32">
        <v>18954</v>
      </c>
      <c r="G9" s="32">
        <v>19298</v>
      </c>
      <c r="H9" s="32">
        <v>19561</v>
      </c>
      <c r="I9" s="32">
        <v>19982</v>
      </c>
      <c r="J9" s="32">
        <v>20204</v>
      </c>
      <c r="K9" s="32">
        <v>20638</v>
      </c>
      <c r="L9" s="32">
        <v>21166</v>
      </c>
      <c r="M9" s="32">
        <v>21504</v>
      </c>
      <c r="N9" s="32">
        <v>21992</v>
      </c>
      <c r="O9" s="32">
        <v>22165</v>
      </c>
      <c r="P9" s="32">
        <v>22154</v>
      </c>
      <c r="Q9" s="32">
        <v>22783</v>
      </c>
      <c r="R9" s="32">
        <v>23027</v>
      </c>
      <c r="S9" s="32">
        <v>23171</v>
      </c>
      <c r="T9" s="32">
        <v>23669</v>
      </c>
      <c r="U9" s="32">
        <v>24313</v>
      </c>
      <c r="V9" s="9" t="s">
        <v>5</v>
      </c>
      <c r="W9" s="10">
        <v>25168</v>
      </c>
      <c r="X9" s="10">
        <v>25669</v>
      </c>
      <c r="Y9" s="10">
        <v>26458</v>
      </c>
      <c r="Z9" s="10">
        <v>27115</v>
      </c>
      <c r="AA9" s="10">
        <v>27632</v>
      </c>
      <c r="AB9" s="10">
        <v>28148</v>
      </c>
      <c r="AC9" s="10">
        <v>28884</v>
      </c>
      <c r="AD9" s="10">
        <v>29854</v>
      </c>
      <c r="AE9" s="10">
        <v>30510</v>
      </c>
      <c r="AF9" s="10">
        <v>31344</v>
      </c>
      <c r="AG9" s="10">
        <v>32137</v>
      </c>
      <c r="AH9" s="10">
        <v>32825</v>
      </c>
      <c r="AI9" s="10">
        <v>33553</v>
      </c>
      <c r="AJ9" s="10">
        <v>34457</v>
      </c>
      <c r="AK9" s="10">
        <v>35242</v>
      </c>
      <c r="AL9" s="10">
        <v>36014</v>
      </c>
      <c r="AM9" s="10">
        <v>36437</v>
      </c>
      <c r="AN9" s="10">
        <v>37221</v>
      </c>
      <c r="AO9" s="10">
        <v>37902</v>
      </c>
      <c r="AP9" s="10">
        <v>38392</v>
      </c>
      <c r="AQ9" s="10">
        <v>39792</v>
      </c>
      <c r="AR9" s="32">
        <v>40351</v>
      </c>
      <c r="AS9" s="32">
        <v>40982</v>
      </c>
      <c r="AT9" s="32">
        <v>41632</v>
      </c>
      <c r="AU9" s="32">
        <v>42261</v>
      </c>
    </row>
    <row r="10" spans="1:64" x14ac:dyDescent="0.35">
      <c r="A10" s="32">
        <v>27601</v>
      </c>
      <c r="B10" s="32">
        <v>27564</v>
      </c>
      <c r="C10" s="32">
        <v>27321</v>
      </c>
      <c r="D10" s="32">
        <v>27552</v>
      </c>
      <c r="E10" s="32">
        <v>27565</v>
      </c>
      <c r="F10" s="32">
        <v>27873</v>
      </c>
      <c r="G10" s="32">
        <v>28450</v>
      </c>
      <c r="H10" s="32">
        <v>29134</v>
      </c>
      <c r="I10" s="32">
        <v>29671</v>
      </c>
      <c r="J10" s="32">
        <v>30240</v>
      </c>
      <c r="K10" s="32">
        <v>30829</v>
      </c>
      <c r="L10" s="32">
        <v>31444</v>
      </c>
      <c r="M10" s="32">
        <v>31860</v>
      </c>
      <c r="N10" s="32">
        <v>32569</v>
      </c>
      <c r="O10" s="32">
        <v>32833</v>
      </c>
      <c r="P10" s="32">
        <v>33199</v>
      </c>
      <c r="Q10" s="32">
        <v>34738</v>
      </c>
      <c r="R10" s="32">
        <v>35976</v>
      </c>
      <c r="S10" s="32">
        <v>37009</v>
      </c>
      <c r="T10" s="32">
        <v>38091</v>
      </c>
      <c r="U10" s="32">
        <v>39807</v>
      </c>
      <c r="V10" s="9" t="s">
        <v>6</v>
      </c>
      <c r="W10" s="10">
        <v>41803</v>
      </c>
      <c r="X10" s="10">
        <v>43501</v>
      </c>
      <c r="Y10" s="10">
        <v>45163</v>
      </c>
      <c r="Z10" s="10">
        <v>46679</v>
      </c>
      <c r="AA10" s="10">
        <v>48479</v>
      </c>
      <c r="AB10" s="10">
        <v>49787</v>
      </c>
      <c r="AC10" s="10">
        <v>51177</v>
      </c>
      <c r="AD10" s="10">
        <v>53659</v>
      </c>
      <c r="AE10" s="10">
        <v>55390</v>
      </c>
      <c r="AF10" s="10">
        <v>57517</v>
      </c>
      <c r="AG10" s="10">
        <v>59174</v>
      </c>
      <c r="AH10" s="10">
        <v>60998</v>
      </c>
      <c r="AI10" s="10">
        <v>63491</v>
      </c>
      <c r="AJ10" s="10">
        <v>65989</v>
      </c>
      <c r="AK10" s="10">
        <v>68143</v>
      </c>
      <c r="AL10" s="10">
        <v>70333</v>
      </c>
      <c r="AM10" s="10">
        <v>72684</v>
      </c>
      <c r="AN10" s="10">
        <v>74654</v>
      </c>
      <c r="AO10" s="10">
        <v>76404</v>
      </c>
      <c r="AP10" s="10">
        <v>78681</v>
      </c>
      <c r="AQ10" s="10">
        <v>81497</v>
      </c>
      <c r="AR10" s="32">
        <v>82829</v>
      </c>
      <c r="AS10" s="32">
        <v>84031</v>
      </c>
      <c r="AT10" s="32">
        <v>85466</v>
      </c>
      <c r="AU10" s="32">
        <v>86559</v>
      </c>
    </row>
    <row r="11" spans="1:64" x14ac:dyDescent="0.35">
      <c r="A11" s="32">
        <v>23478</v>
      </c>
      <c r="B11" s="32">
        <v>23563</v>
      </c>
      <c r="C11" s="32">
        <v>23581</v>
      </c>
      <c r="D11" s="32">
        <v>23675</v>
      </c>
      <c r="E11" s="32">
        <v>23704</v>
      </c>
      <c r="F11" s="32">
        <v>23992</v>
      </c>
      <c r="G11" s="32">
        <v>24099</v>
      </c>
      <c r="H11" s="32">
        <v>24166</v>
      </c>
      <c r="I11" s="32">
        <v>24577</v>
      </c>
      <c r="J11" s="32">
        <v>24870</v>
      </c>
      <c r="K11" s="32">
        <v>25154</v>
      </c>
      <c r="L11" s="32">
        <v>25628</v>
      </c>
      <c r="M11" s="32">
        <v>25878</v>
      </c>
      <c r="N11" s="32">
        <v>26266</v>
      </c>
      <c r="O11" s="32">
        <v>26493</v>
      </c>
      <c r="P11" s="32">
        <v>26576</v>
      </c>
      <c r="Q11" s="32">
        <v>27170</v>
      </c>
      <c r="R11" s="32">
        <v>27492</v>
      </c>
      <c r="S11" s="32">
        <v>27936</v>
      </c>
      <c r="T11" s="32">
        <v>28542</v>
      </c>
      <c r="U11" s="32">
        <v>29208</v>
      </c>
      <c r="V11" s="9" t="s">
        <v>7</v>
      </c>
      <c r="W11" s="10">
        <v>29881</v>
      </c>
      <c r="X11" s="10">
        <v>30835</v>
      </c>
      <c r="Y11" s="10">
        <v>31830</v>
      </c>
      <c r="Z11" s="10">
        <v>32863</v>
      </c>
      <c r="AA11" s="10">
        <v>33482</v>
      </c>
      <c r="AB11" s="10">
        <v>34065</v>
      </c>
      <c r="AC11" s="10">
        <v>35135</v>
      </c>
      <c r="AD11" s="10">
        <v>36186</v>
      </c>
      <c r="AE11" s="10">
        <v>36999</v>
      </c>
      <c r="AF11" s="10">
        <v>37916</v>
      </c>
      <c r="AG11" s="10">
        <v>38741</v>
      </c>
      <c r="AH11" s="10">
        <v>39609</v>
      </c>
      <c r="AI11" s="10">
        <v>40673</v>
      </c>
      <c r="AJ11" s="10">
        <v>41545</v>
      </c>
      <c r="AK11" s="10">
        <v>42593</v>
      </c>
      <c r="AL11" s="10">
        <v>43776</v>
      </c>
      <c r="AM11" s="10">
        <v>44785</v>
      </c>
      <c r="AN11" s="10">
        <v>45521</v>
      </c>
      <c r="AO11" s="10">
        <v>46521</v>
      </c>
      <c r="AP11" s="10">
        <v>47516</v>
      </c>
      <c r="AQ11" s="10">
        <v>49429</v>
      </c>
      <c r="AR11" s="32">
        <v>50562</v>
      </c>
      <c r="AS11" s="32">
        <v>51435</v>
      </c>
      <c r="AT11" s="32">
        <v>52161</v>
      </c>
      <c r="AU11" s="32">
        <v>53184</v>
      </c>
    </row>
    <row r="12" spans="1:64" x14ac:dyDescent="0.35">
      <c r="A12" s="32">
        <v>10499</v>
      </c>
      <c r="B12" s="32">
        <v>10554</v>
      </c>
      <c r="C12" s="32">
        <v>10694</v>
      </c>
      <c r="D12" s="32">
        <v>10765</v>
      </c>
      <c r="E12" s="32">
        <v>10749</v>
      </c>
      <c r="F12" s="32">
        <v>10984</v>
      </c>
      <c r="G12" s="32">
        <v>11122</v>
      </c>
      <c r="H12" s="32">
        <v>11178</v>
      </c>
      <c r="I12" s="32">
        <v>11468</v>
      </c>
      <c r="J12" s="32">
        <v>11660</v>
      </c>
      <c r="K12" s="32">
        <v>11855</v>
      </c>
      <c r="L12" s="32">
        <v>12121</v>
      </c>
      <c r="M12" s="32">
        <v>12273</v>
      </c>
      <c r="N12" s="32">
        <v>12569</v>
      </c>
      <c r="O12" s="32">
        <v>12868</v>
      </c>
      <c r="P12" s="32">
        <v>12987</v>
      </c>
      <c r="Q12" s="32">
        <v>13381</v>
      </c>
      <c r="R12" s="32">
        <v>13739</v>
      </c>
      <c r="S12" s="32">
        <v>14057</v>
      </c>
      <c r="T12" s="32">
        <v>14483</v>
      </c>
      <c r="U12" s="32">
        <v>14884</v>
      </c>
      <c r="V12" s="9" t="s">
        <v>8</v>
      </c>
      <c r="W12" s="10">
        <v>15108</v>
      </c>
      <c r="X12" s="10">
        <v>15414</v>
      </c>
      <c r="Y12" s="10">
        <v>15666</v>
      </c>
      <c r="Z12" s="10">
        <v>16136</v>
      </c>
      <c r="AA12" s="10">
        <v>16238</v>
      </c>
      <c r="AB12" s="10">
        <v>16390</v>
      </c>
      <c r="AC12" s="10">
        <v>16564</v>
      </c>
      <c r="AD12" s="10">
        <v>17555</v>
      </c>
      <c r="AE12" s="10">
        <v>18004</v>
      </c>
      <c r="AF12" s="10">
        <v>18539</v>
      </c>
      <c r="AG12" s="10">
        <v>19142</v>
      </c>
      <c r="AH12" s="10">
        <v>19591</v>
      </c>
      <c r="AI12" s="10">
        <v>20087</v>
      </c>
      <c r="AJ12" s="10">
        <v>20706</v>
      </c>
      <c r="AK12" s="10">
        <v>21212</v>
      </c>
      <c r="AL12" s="10">
        <v>21540</v>
      </c>
      <c r="AM12" s="10">
        <v>21879</v>
      </c>
      <c r="AN12" s="10">
        <v>22334</v>
      </c>
      <c r="AO12" s="10">
        <v>22772</v>
      </c>
      <c r="AP12" s="10">
        <v>23235</v>
      </c>
      <c r="AQ12" s="10">
        <v>24040</v>
      </c>
      <c r="AR12" s="32">
        <v>24471</v>
      </c>
      <c r="AS12" s="32">
        <v>24952</v>
      </c>
      <c r="AT12" s="32">
        <v>25121</v>
      </c>
      <c r="AU12" s="32">
        <v>25706</v>
      </c>
    </row>
    <row r="13" spans="1:64" x14ac:dyDescent="0.35">
      <c r="A13" s="32">
        <v>53547</v>
      </c>
      <c r="B13" s="32">
        <v>53197</v>
      </c>
      <c r="C13" s="32">
        <v>53082</v>
      </c>
      <c r="D13" s="32">
        <v>52983</v>
      </c>
      <c r="E13" s="32">
        <v>53397</v>
      </c>
      <c r="F13" s="32">
        <v>53654</v>
      </c>
      <c r="G13" s="32">
        <v>54035</v>
      </c>
      <c r="H13" s="32">
        <v>54179</v>
      </c>
      <c r="I13" s="32">
        <v>55503</v>
      </c>
      <c r="J13" s="32">
        <v>56883</v>
      </c>
      <c r="K13" s="32">
        <v>57835</v>
      </c>
      <c r="L13" s="32">
        <v>58664</v>
      </c>
      <c r="M13" s="32">
        <v>59308</v>
      </c>
      <c r="N13" s="32">
        <v>59788</v>
      </c>
      <c r="O13" s="32">
        <v>59613</v>
      </c>
      <c r="P13" s="32">
        <v>59087</v>
      </c>
      <c r="Q13" s="32">
        <v>61004</v>
      </c>
      <c r="R13" s="32">
        <v>61624</v>
      </c>
      <c r="S13" s="32">
        <v>62370</v>
      </c>
      <c r="T13" s="32">
        <v>63592</v>
      </c>
      <c r="U13" s="32">
        <v>65584</v>
      </c>
      <c r="V13" s="9" t="s">
        <v>9</v>
      </c>
      <c r="W13" s="10">
        <v>67453</v>
      </c>
      <c r="X13" s="10">
        <v>69092</v>
      </c>
      <c r="Y13" s="10">
        <v>71420</v>
      </c>
      <c r="Z13" s="10">
        <v>76279</v>
      </c>
      <c r="AA13" s="10">
        <v>79914</v>
      </c>
      <c r="AB13" s="10">
        <v>82661</v>
      </c>
      <c r="AC13" s="10">
        <v>85238</v>
      </c>
      <c r="AD13" s="10">
        <v>89225</v>
      </c>
      <c r="AE13" s="10">
        <v>92732</v>
      </c>
      <c r="AF13" s="10">
        <v>96011</v>
      </c>
      <c r="AG13" s="10">
        <v>97181</v>
      </c>
      <c r="AH13" s="10">
        <v>99281</v>
      </c>
      <c r="AI13" s="10">
        <v>101733</v>
      </c>
      <c r="AJ13" s="10">
        <v>102533</v>
      </c>
      <c r="AK13" s="10">
        <v>104454</v>
      </c>
      <c r="AL13" s="10">
        <v>107082</v>
      </c>
      <c r="AM13" s="10">
        <v>108964</v>
      </c>
      <c r="AN13" s="10">
        <v>111334</v>
      </c>
      <c r="AO13" s="10">
        <v>113120</v>
      </c>
      <c r="AP13" s="10">
        <v>114870</v>
      </c>
      <c r="AQ13" s="10">
        <v>118359</v>
      </c>
      <c r="AR13" s="32">
        <v>120158</v>
      </c>
      <c r="AS13" s="32">
        <v>121841</v>
      </c>
      <c r="AT13" s="32">
        <v>124389</v>
      </c>
      <c r="AU13" s="32">
        <v>127255</v>
      </c>
    </row>
    <row r="14" spans="1:64" x14ac:dyDescent="0.35">
      <c r="A14" s="32">
        <v>221304</v>
      </c>
      <c r="B14" s="32">
        <v>221747</v>
      </c>
      <c r="C14" s="32">
        <v>221229</v>
      </c>
      <c r="D14" s="32">
        <v>221849</v>
      </c>
      <c r="E14" s="32">
        <v>222621</v>
      </c>
      <c r="F14" s="32">
        <v>224612</v>
      </c>
      <c r="G14" s="32">
        <v>227168</v>
      </c>
      <c r="H14" s="32">
        <v>229679</v>
      </c>
      <c r="I14" s="32">
        <v>235254</v>
      </c>
      <c r="J14" s="32">
        <v>240167</v>
      </c>
      <c r="K14" s="32">
        <v>244306</v>
      </c>
      <c r="L14" s="32">
        <v>249021</v>
      </c>
      <c r="M14" s="32">
        <v>252719</v>
      </c>
      <c r="N14" s="32">
        <v>257461</v>
      </c>
      <c r="O14" s="32">
        <v>259700</v>
      </c>
      <c r="P14" s="32">
        <v>260947</v>
      </c>
      <c r="Q14" s="32">
        <v>270156</v>
      </c>
      <c r="R14" s="32">
        <v>276410</v>
      </c>
      <c r="S14" s="32">
        <v>281926</v>
      </c>
      <c r="T14" s="32">
        <v>290298</v>
      </c>
      <c r="U14" s="32">
        <v>300613</v>
      </c>
      <c r="V14" s="11" t="s">
        <v>14</v>
      </c>
      <c r="W14" s="56">
        <v>311300</v>
      </c>
      <c r="X14" s="56">
        <v>320773</v>
      </c>
      <c r="Y14" s="56">
        <v>332093</v>
      </c>
      <c r="Z14" s="56">
        <v>346006</v>
      </c>
      <c r="AA14" s="56">
        <v>357856</v>
      </c>
      <c r="AB14" s="56">
        <v>367848</v>
      </c>
      <c r="AC14" s="56">
        <v>378469</v>
      </c>
      <c r="AD14" s="56">
        <v>399669</v>
      </c>
      <c r="AE14" s="56">
        <v>413584</v>
      </c>
      <c r="AF14" s="56">
        <v>428424</v>
      </c>
      <c r="AG14" s="56">
        <v>439477</v>
      </c>
      <c r="AH14" s="56">
        <v>451649</v>
      </c>
      <c r="AI14" s="56">
        <v>466187</v>
      </c>
      <c r="AJ14" s="56">
        <v>479338</v>
      </c>
      <c r="AK14" s="56">
        <v>492485</v>
      </c>
      <c r="AL14" s="56">
        <v>506145</v>
      </c>
      <c r="AM14" s="56">
        <v>517477</v>
      </c>
      <c r="AN14" s="56">
        <v>527951</v>
      </c>
      <c r="AO14" s="56">
        <v>537636</v>
      </c>
      <c r="AP14" s="56">
        <v>548923</v>
      </c>
      <c r="AQ14" s="56">
        <v>566994</v>
      </c>
      <c r="AR14" s="32">
        <v>576063</v>
      </c>
      <c r="AS14" s="32">
        <v>584448</v>
      </c>
      <c r="AT14" s="32">
        <v>593639</v>
      </c>
      <c r="AU14" s="32">
        <v>605826</v>
      </c>
    </row>
    <row r="16" spans="1:64" x14ac:dyDescent="0.35">
      <c r="V16" s="8" t="s">
        <v>29</v>
      </c>
      <c r="W16" t="s" vm="2">
        <v>44</v>
      </c>
    </row>
    <row r="17" spans="1:64" x14ac:dyDescent="0.35">
      <c r="A17" s="32">
        <v>1980</v>
      </c>
      <c r="B17" s="32">
        <v>1981</v>
      </c>
      <c r="C17" s="32">
        <v>1982</v>
      </c>
      <c r="D17" s="32">
        <v>1983</v>
      </c>
      <c r="E17" s="32">
        <v>1984</v>
      </c>
      <c r="F17" s="32">
        <v>1985</v>
      </c>
      <c r="G17" s="32">
        <v>1986</v>
      </c>
      <c r="H17" s="32">
        <v>1987</v>
      </c>
      <c r="I17" s="32">
        <v>1988</v>
      </c>
      <c r="J17" s="32">
        <v>1989</v>
      </c>
      <c r="K17" s="32">
        <v>1990</v>
      </c>
      <c r="L17" s="32">
        <v>1991</v>
      </c>
      <c r="M17" s="32">
        <v>1992</v>
      </c>
      <c r="N17" s="32">
        <v>1993</v>
      </c>
      <c r="O17" s="32">
        <v>1994</v>
      </c>
      <c r="P17" s="32">
        <v>1995</v>
      </c>
      <c r="Q17" s="32">
        <v>1996</v>
      </c>
      <c r="R17" s="32">
        <v>1997</v>
      </c>
      <c r="S17" s="32">
        <v>1998</v>
      </c>
      <c r="T17" s="32">
        <v>1999</v>
      </c>
      <c r="U17" s="32">
        <v>2000</v>
      </c>
      <c r="V17" s="32" t="s">
        <v>44</v>
      </c>
      <c r="W17" s="32">
        <v>2001</v>
      </c>
      <c r="X17" s="32">
        <v>2002</v>
      </c>
      <c r="Y17" s="32">
        <v>2003</v>
      </c>
      <c r="Z17" s="32">
        <v>2004</v>
      </c>
      <c r="AA17" s="32">
        <v>2005</v>
      </c>
      <c r="AB17" s="32">
        <v>2006</v>
      </c>
      <c r="AC17" s="32">
        <v>2007</v>
      </c>
      <c r="AD17" s="32">
        <v>2008</v>
      </c>
      <c r="AE17" s="32">
        <v>2009</v>
      </c>
      <c r="AF17" s="32">
        <v>2010</v>
      </c>
      <c r="AG17" s="32">
        <v>2011</v>
      </c>
      <c r="AH17" s="32">
        <v>2012</v>
      </c>
      <c r="AI17" s="32">
        <v>2013</v>
      </c>
      <c r="AJ17" s="32">
        <v>2014</v>
      </c>
      <c r="AK17" s="32">
        <v>2015</v>
      </c>
      <c r="AL17" s="32">
        <v>2016</v>
      </c>
      <c r="AM17" s="32">
        <v>2017</v>
      </c>
      <c r="AN17" s="32">
        <v>2018</v>
      </c>
      <c r="AO17" s="32">
        <v>2019</v>
      </c>
      <c r="AP17" s="32">
        <v>2020</v>
      </c>
      <c r="AQ17" s="32">
        <v>2021</v>
      </c>
      <c r="AR17" s="32">
        <v>2022</v>
      </c>
      <c r="AS17" s="32">
        <v>2023</v>
      </c>
      <c r="AT17" s="32">
        <v>2024</v>
      </c>
      <c r="AU17" s="32">
        <v>2025</v>
      </c>
      <c r="AV17" s="32" t="e">
        <v>#VALUE!</v>
      </c>
      <c r="AW17" s="32" t="e">
        <v>#VALUE!</v>
      </c>
      <c r="AX17" s="32" t="e">
        <v>#VALUE!</v>
      </c>
      <c r="AY17" s="32" t="e">
        <v>#VALUE!</v>
      </c>
      <c r="AZ17" s="32" t="e">
        <v>#VALUE!</v>
      </c>
      <c r="BA17" s="32" t="e">
        <v>#VALUE!</v>
      </c>
      <c r="BB17" s="32" t="e">
        <v>#VALUE!</v>
      </c>
      <c r="BC17" s="32" t="e">
        <v>#VALUE!</v>
      </c>
      <c r="BD17" s="32" t="e">
        <v>#VALUE!</v>
      </c>
      <c r="BE17" s="32" t="e">
        <v>#VALUE!</v>
      </c>
      <c r="BF17" s="32" t="e">
        <v>#VALUE!</v>
      </c>
      <c r="BG17" s="32" t="e">
        <v>#VALUE!</v>
      </c>
      <c r="BH17" s="32" t="e">
        <v>#VALUE!</v>
      </c>
      <c r="BI17" s="32" t="e">
        <v>#VALUE!</v>
      </c>
      <c r="BJ17" s="32" t="e">
        <v>#VALUE!</v>
      </c>
      <c r="BK17" s="32" t="e">
        <v>#VALUE!</v>
      </c>
      <c r="BL17" s="32" t="e">
        <v>#VALUE!</v>
      </c>
    </row>
    <row r="18" spans="1:64" x14ac:dyDescent="0.35">
      <c r="V18" s="8" t="s">
        <v>31</v>
      </c>
      <c r="W18" s="8" t="s">
        <v>12</v>
      </c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</row>
    <row r="19" spans="1:64" x14ac:dyDescent="0.35">
      <c r="V19" s="55" t="s">
        <v>13</v>
      </c>
      <c r="W19" s="55" t="s">
        <v>32</v>
      </c>
      <c r="X19" s="55" t="s">
        <v>33</v>
      </c>
      <c r="Y19" s="55" t="s">
        <v>34</v>
      </c>
      <c r="Z19" s="55" t="s">
        <v>35</v>
      </c>
      <c r="AA19" s="55" t="s">
        <v>36</v>
      </c>
      <c r="AB19" s="55" t="s">
        <v>37</v>
      </c>
      <c r="AC19" s="55" t="s">
        <v>38</v>
      </c>
      <c r="AD19" s="55" t="s">
        <v>39</v>
      </c>
      <c r="AE19" s="55" t="s">
        <v>40</v>
      </c>
      <c r="AF19" s="55" t="s">
        <v>41</v>
      </c>
      <c r="AG19" s="55" t="s">
        <v>42</v>
      </c>
      <c r="AH19" s="55" t="s">
        <v>43</v>
      </c>
      <c r="AI19" s="55" t="s">
        <v>28</v>
      </c>
      <c r="AJ19" s="55" t="s">
        <v>52</v>
      </c>
      <c r="AK19" s="55" t="s">
        <v>58</v>
      </c>
      <c r="AL19" s="55" t="s">
        <v>59</v>
      </c>
      <c r="AM19" s="55" t="s">
        <v>76</v>
      </c>
      <c r="AN19" s="55" t="s">
        <v>80</v>
      </c>
      <c r="AO19" s="55" t="s">
        <v>82</v>
      </c>
      <c r="AP19" s="55" t="s">
        <v>84</v>
      </c>
      <c r="AQ19" s="55" t="s">
        <v>86</v>
      </c>
      <c r="AR19" s="32" t="s">
        <v>88</v>
      </c>
      <c r="AS19" s="32" t="s">
        <v>90</v>
      </c>
      <c r="AT19" s="32" t="s">
        <v>92</v>
      </c>
      <c r="AU19" s="32" t="s">
        <v>94</v>
      </c>
    </row>
    <row r="20" spans="1:64" x14ac:dyDescent="0.35">
      <c r="A20" s="32">
        <v>803</v>
      </c>
      <c r="B20" s="32">
        <v>868</v>
      </c>
      <c r="C20" s="32">
        <v>885</v>
      </c>
      <c r="D20" s="32">
        <v>887</v>
      </c>
      <c r="E20" s="32">
        <v>852</v>
      </c>
      <c r="F20" s="32">
        <v>856</v>
      </c>
      <c r="G20" s="32">
        <v>866</v>
      </c>
      <c r="H20" s="32">
        <v>739</v>
      </c>
      <c r="I20" s="32">
        <v>797</v>
      </c>
      <c r="J20" s="32">
        <v>859</v>
      </c>
      <c r="K20" s="32">
        <v>845</v>
      </c>
      <c r="L20" s="32">
        <v>1012</v>
      </c>
      <c r="M20" s="32">
        <v>1080</v>
      </c>
      <c r="N20" s="32">
        <v>1203</v>
      </c>
      <c r="O20" s="32">
        <v>1265</v>
      </c>
      <c r="P20" s="32">
        <v>1429</v>
      </c>
      <c r="Q20" s="32">
        <v>1506</v>
      </c>
      <c r="R20" s="32">
        <v>1649</v>
      </c>
      <c r="S20" s="32">
        <v>1774</v>
      </c>
      <c r="T20" s="32">
        <v>1853</v>
      </c>
      <c r="U20" s="32">
        <v>1941</v>
      </c>
      <c r="V20" s="9" t="s">
        <v>1</v>
      </c>
      <c r="W20" s="10">
        <v>2088</v>
      </c>
      <c r="X20" s="10">
        <v>2185</v>
      </c>
      <c r="Y20" s="10">
        <v>2312</v>
      </c>
      <c r="Z20" s="10">
        <v>2433</v>
      </c>
      <c r="AA20" s="10">
        <v>2525</v>
      </c>
      <c r="AB20" s="10">
        <v>2595</v>
      </c>
      <c r="AC20" s="10">
        <v>2630</v>
      </c>
      <c r="AD20" s="10">
        <v>3223</v>
      </c>
      <c r="AE20" s="10">
        <v>3670</v>
      </c>
      <c r="AF20" s="10">
        <v>4170</v>
      </c>
      <c r="AG20" s="10">
        <v>4686</v>
      </c>
      <c r="AH20" s="10">
        <v>5178</v>
      </c>
      <c r="AI20" s="10">
        <v>5605</v>
      </c>
      <c r="AJ20" s="10">
        <v>6039</v>
      </c>
      <c r="AK20" s="10">
        <v>6506</v>
      </c>
      <c r="AL20" s="10">
        <v>6608</v>
      </c>
      <c r="AM20" s="10">
        <v>6504</v>
      </c>
      <c r="AN20" s="10">
        <v>6431</v>
      </c>
      <c r="AO20" s="10">
        <v>6048</v>
      </c>
      <c r="AP20" s="10">
        <v>6350</v>
      </c>
      <c r="AQ20" s="10">
        <v>5835</v>
      </c>
      <c r="AR20" s="32">
        <v>5691</v>
      </c>
      <c r="AS20" s="32">
        <v>5219</v>
      </c>
      <c r="AT20" s="32">
        <v>5237</v>
      </c>
      <c r="AU20" s="32">
        <v>5249</v>
      </c>
    </row>
    <row r="21" spans="1:64" x14ac:dyDescent="0.35">
      <c r="A21" s="32">
        <v>2964</v>
      </c>
      <c r="B21" s="32">
        <v>2294</v>
      </c>
      <c r="C21" s="32">
        <v>2412</v>
      </c>
      <c r="D21" s="32">
        <v>2482</v>
      </c>
      <c r="E21" s="32">
        <v>2515</v>
      </c>
      <c r="F21" s="32">
        <v>2530</v>
      </c>
      <c r="G21" s="32">
        <v>2723</v>
      </c>
      <c r="H21" s="32">
        <v>2899</v>
      </c>
      <c r="I21" s="32">
        <v>3102</v>
      </c>
      <c r="J21" s="32">
        <v>3293</v>
      </c>
      <c r="K21" s="32">
        <v>3433</v>
      </c>
      <c r="L21" s="32">
        <v>3507</v>
      </c>
      <c r="M21" s="32">
        <v>3646</v>
      </c>
      <c r="N21" s="32">
        <v>3817</v>
      </c>
      <c r="O21" s="32">
        <v>4017</v>
      </c>
      <c r="P21" s="32">
        <v>4245</v>
      </c>
      <c r="Q21" s="32">
        <v>4447</v>
      </c>
      <c r="R21" s="32">
        <v>4756</v>
      </c>
      <c r="S21" s="32">
        <v>4865</v>
      </c>
      <c r="T21" s="32">
        <v>5025</v>
      </c>
      <c r="U21" s="32">
        <v>5168</v>
      </c>
      <c r="V21" s="9" t="s">
        <v>2</v>
      </c>
      <c r="W21" s="10">
        <v>5318</v>
      </c>
      <c r="X21" s="10">
        <v>5474</v>
      </c>
      <c r="Y21" s="10">
        <v>5786</v>
      </c>
      <c r="Z21" s="10">
        <v>5764</v>
      </c>
      <c r="AA21" s="10">
        <v>5667</v>
      </c>
      <c r="AB21" s="10">
        <v>5499</v>
      </c>
      <c r="AC21" s="10">
        <v>5466</v>
      </c>
      <c r="AD21" s="10">
        <v>5582</v>
      </c>
      <c r="AE21" s="10">
        <v>5795</v>
      </c>
      <c r="AF21" s="10">
        <v>6106</v>
      </c>
      <c r="AG21" s="10">
        <v>6245</v>
      </c>
      <c r="AH21" s="10">
        <v>6713</v>
      </c>
      <c r="AI21" s="10">
        <v>7117</v>
      </c>
      <c r="AJ21" s="10">
        <v>7436</v>
      </c>
      <c r="AK21" s="10">
        <v>7721</v>
      </c>
      <c r="AL21" s="10">
        <v>7804</v>
      </c>
      <c r="AM21" s="10">
        <v>8149</v>
      </c>
      <c r="AN21" s="10">
        <v>7679</v>
      </c>
      <c r="AO21" s="10">
        <v>7548</v>
      </c>
      <c r="AP21" s="10">
        <v>7689</v>
      </c>
      <c r="AQ21" s="10">
        <v>7226</v>
      </c>
      <c r="AR21" s="32">
        <v>7075</v>
      </c>
      <c r="AS21" s="32">
        <v>6969</v>
      </c>
      <c r="AT21" s="32">
        <v>7081</v>
      </c>
      <c r="AU21" s="32">
        <v>7194</v>
      </c>
    </row>
    <row r="22" spans="1:64" x14ac:dyDescent="0.35">
      <c r="A22" s="32">
        <v>5372</v>
      </c>
      <c r="B22" s="32">
        <v>5714</v>
      </c>
      <c r="C22" s="32">
        <v>6049</v>
      </c>
      <c r="D22" s="32">
        <v>6206</v>
      </c>
      <c r="E22" s="32">
        <v>6389</v>
      </c>
      <c r="F22" s="32">
        <v>6629</v>
      </c>
      <c r="G22" s="32">
        <v>7064</v>
      </c>
      <c r="H22" s="32">
        <v>7537</v>
      </c>
      <c r="I22" s="32">
        <v>8307</v>
      </c>
      <c r="J22" s="32">
        <v>9140</v>
      </c>
      <c r="K22" s="32">
        <v>9958</v>
      </c>
      <c r="L22" s="32">
        <v>10750</v>
      </c>
      <c r="M22" s="32">
        <v>11493</v>
      </c>
      <c r="N22" s="32">
        <v>12488</v>
      </c>
      <c r="O22" s="32">
        <v>13338</v>
      </c>
      <c r="P22" s="32">
        <v>14296</v>
      </c>
      <c r="Q22" s="32">
        <v>14997</v>
      </c>
      <c r="R22" s="32">
        <v>15818</v>
      </c>
      <c r="S22" s="32">
        <v>16769</v>
      </c>
      <c r="T22" s="32">
        <v>17182</v>
      </c>
      <c r="U22" s="32">
        <v>17773</v>
      </c>
      <c r="V22" s="9" t="s">
        <v>3</v>
      </c>
      <c r="W22" s="10">
        <v>18362</v>
      </c>
      <c r="X22" s="10">
        <v>19124</v>
      </c>
      <c r="Y22" s="10">
        <v>19985</v>
      </c>
      <c r="Z22" s="10">
        <v>20497</v>
      </c>
      <c r="AA22" s="10">
        <v>20922</v>
      </c>
      <c r="AB22" s="10">
        <v>21242</v>
      </c>
      <c r="AC22" s="10">
        <v>21343</v>
      </c>
      <c r="AD22" s="10">
        <v>21993</v>
      </c>
      <c r="AE22" s="10">
        <v>22977</v>
      </c>
      <c r="AF22" s="10">
        <v>24004</v>
      </c>
      <c r="AG22" s="10">
        <v>25103</v>
      </c>
      <c r="AH22" s="10">
        <v>26298</v>
      </c>
      <c r="AI22" s="10">
        <v>27065</v>
      </c>
      <c r="AJ22" s="10">
        <v>28067</v>
      </c>
      <c r="AK22" s="10">
        <v>29031</v>
      </c>
      <c r="AL22" s="10">
        <v>29193</v>
      </c>
      <c r="AM22" s="10">
        <v>29850</v>
      </c>
      <c r="AN22" s="10">
        <v>29589</v>
      </c>
      <c r="AO22" s="10">
        <v>29472</v>
      </c>
      <c r="AP22" s="10">
        <v>31025</v>
      </c>
      <c r="AQ22" s="10">
        <v>30760</v>
      </c>
      <c r="AR22" s="32">
        <v>29206</v>
      </c>
      <c r="AS22" s="32">
        <v>27093</v>
      </c>
      <c r="AT22" s="32">
        <v>26747</v>
      </c>
      <c r="AU22" s="32">
        <v>26461</v>
      </c>
    </row>
    <row r="23" spans="1:64" x14ac:dyDescent="0.35">
      <c r="A23" s="32">
        <v>4044</v>
      </c>
      <c r="B23" s="32">
        <v>4144</v>
      </c>
      <c r="C23" s="32">
        <v>4284</v>
      </c>
      <c r="D23" s="32">
        <v>4354</v>
      </c>
      <c r="E23" s="32">
        <v>4601</v>
      </c>
      <c r="F23" s="32">
        <v>4930</v>
      </c>
      <c r="G23" s="32">
        <v>5183</v>
      </c>
      <c r="H23" s="32">
        <v>5661</v>
      </c>
      <c r="I23" s="32">
        <v>6139</v>
      </c>
      <c r="J23" s="32">
        <v>6875</v>
      </c>
      <c r="K23" s="32">
        <v>7285</v>
      </c>
      <c r="L23" s="32">
        <v>7695</v>
      </c>
      <c r="M23" s="32">
        <v>8276</v>
      </c>
      <c r="N23" s="32">
        <v>8935</v>
      </c>
      <c r="O23" s="32">
        <v>9580</v>
      </c>
      <c r="P23" s="32">
        <v>10234</v>
      </c>
      <c r="Q23" s="32">
        <v>10658</v>
      </c>
      <c r="R23" s="32">
        <v>11095</v>
      </c>
      <c r="S23" s="32">
        <v>11670</v>
      </c>
      <c r="T23" s="32">
        <v>11959</v>
      </c>
      <c r="U23" s="32">
        <v>12142</v>
      </c>
      <c r="V23" s="9" t="s">
        <v>4</v>
      </c>
      <c r="W23" s="10">
        <v>12846</v>
      </c>
      <c r="X23" s="10">
        <v>13377</v>
      </c>
      <c r="Y23" s="10">
        <v>13736</v>
      </c>
      <c r="Z23" s="10">
        <v>13892</v>
      </c>
      <c r="AA23" s="10">
        <v>13933</v>
      </c>
      <c r="AB23" s="10">
        <v>13726</v>
      </c>
      <c r="AC23" s="10">
        <v>13944</v>
      </c>
      <c r="AD23" s="10">
        <v>14276</v>
      </c>
      <c r="AE23" s="10">
        <v>14848</v>
      </c>
      <c r="AF23" s="10">
        <v>15217</v>
      </c>
      <c r="AG23" s="10">
        <v>15526</v>
      </c>
      <c r="AH23" s="10">
        <v>16107</v>
      </c>
      <c r="AI23" s="10">
        <v>16639</v>
      </c>
      <c r="AJ23" s="10">
        <v>16960</v>
      </c>
      <c r="AK23" s="10">
        <v>17390</v>
      </c>
      <c r="AL23" s="10">
        <v>17752</v>
      </c>
      <c r="AM23" s="10">
        <v>17957</v>
      </c>
      <c r="AN23" s="10">
        <v>17939</v>
      </c>
      <c r="AO23" s="10">
        <v>18090</v>
      </c>
      <c r="AP23" s="10">
        <v>18878</v>
      </c>
      <c r="AQ23" s="10">
        <v>18880</v>
      </c>
      <c r="AR23" s="32">
        <v>18234</v>
      </c>
      <c r="AS23" s="32">
        <v>17568</v>
      </c>
      <c r="AT23" s="32">
        <v>17487</v>
      </c>
      <c r="AU23" s="32">
        <v>17478</v>
      </c>
    </row>
    <row r="24" spans="1:64" x14ac:dyDescent="0.35">
      <c r="A24" s="32">
        <v>2538</v>
      </c>
      <c r="B24" s="32">
        <v>2711</v>
      </c>
      <c r="C24" s="32">
        <v>2919</v>
      </c>
      <c r="D24" s="32">
        <v>2997</v>
      </c>
      <c r="E24" s="32">
        <v>3137</v>
      </c>
      <c r="F24" s="32">
        <v>3346</v>
      </c>
      <c r="G24" s="32">
        <v>3602</v>
      </c>
      <c r="H24" s="32">
        <v>3883</v>
      </c>
      <c r="I24" s="32">
        <v>4189</v>
      </c>
      <c r="J24" s="32">
        <v>4605</v>
      </c>
      <c r="K24" s="32">
        <v>4801</v>
      </c>
      <c r="L24" s="32">
        <v>5007</v>
      </c>
      <c r="M24" s="32">
        <v>5269</v>
      </c>
      <c r="N24" s="32">
        <v>5819</v>
      </c>
      <c r="O24" s="32">
        <v>6342</v>
      </c>
      <c r="P24" s="32">
        <v>6435</v>
      </c>
      <c r="Q24" s="32">
        <v>6495</v>
      </c>
      <c r="R24" s="32">
        <v>6701</v>
      </c>
      <c r="S24" s="32">
        <v>6891</v>
      </c>
      <c r="T24" s="32">
        <v>7064</v>
      </c>
      <c r="U24" s="32">
        <v>7221</v>
      </c>
      <c r="V24" s="9" t="s">
        <v>5</v>
      </c>
      <c r="W24" s="10">
        <v>7454</v>
      </c>
      <c r="X24" s="10">
        <v>7826</v>
      </c>
      <c r="Y24" s="10">
        <v>7938</v>
      </c>
      <c r="Z24" s="10">
        <v>7834</v>
      </c>
      <c r="AA24" s="10">
        <v>7965</v>
      </c>
      <c r="AB24" s="10">
        <v>7924</v>
      </c>
      <c r="AC24" s="10">
        <v>7758</v>
      </c>
      <c r="AD24" s="10">
        <v>7774</v>
      </c>
      <c r="AE24" s="10">
        <v>7879</v>
      </c>
      <c r="AF24" s="10">
        <v>7919</v>
      </c>
      <c r="AG24" s="10">
        <v>8125</v>
      </c>
      <c r="AH24" s="10">
        <v>8145</v>
      </c>
      <c r="AI24" s="10">
        <v>8340</v>
      </c>
      <c r="AJ24" s="10">
        <v>8478</v>
      </c>
      <c r="AK24" s="10">
        <v>8559</v>
      </c>
      <c r="AL24" s="10">
        <v>8385</v>
      </c>
      <c r="AM24" s="10">
        <v>8336</v>
      </c>
      <c r="AN24" s="10">
        <v>8229</v>
      </c>
      <c r="AO24" s="10">
        <v>8042</v>
      </c>
      <c r="AP24" s="10">
        <v>8455</v>
      </c>
      <c r="AQ24" s="10">
        <v>7896</v>
      </c>
      <c r="AR24" s="32">
        <v>7728</v>
      </c>
      <c r="AS24" s="32">
        <v>7550</v>
      </c>
      <c r="AT24" s="32">
        <v>7466</v>
      </c>
      <c r="AU24" s="32">
        <v>7487</v>
      </c>
    </row>
    <row r="25" spans="1:64" x14ac:dyDescent="0.35">
      <c r="A25" s="32">
        <v>3099</v>
      </c>
      <c r="B25" s="32">
        <v>3136</v>
      </c>
      <c r="C25" s="32">
        <v>3379</v>
      </c>
      <c r="D25" s="32">
        <v>3448</v>
      </c>
      <c r="E25" s="32">
        <v>3535</v>
      </c>
      <c r="F25" s="32">
        <v>3727</v>
      </c>
      <c r="G25" s="32">
        <v>3850</v>
      </c>
      <c r="H25" s="32">
        <v>4164</v>
      </c>
      <c r="I25" s="32">
        <v>4547</v>
      </c>
      <c r="J25" s="32">
        <v>5082</v>
      </c>
      <c r="K25" s="32">
        <v>5475</v>
      </c>
      <c r="L25" s="32">
        <v>5753</v>
      </c>
      <c r="M25" s="32">
        <v>6118</v>
      </c>
      <c r="N25" s="32">
        <v>6746</v>
      </c>
      <c r="O25" s="32">
        <v>7152</v>
      </c>
      <c r="P25" s="32">
        <v>7663</v>
      </c>
      <c r="Q25" s="32">
        <v>8237</v>
      </c>
      <c r="R25" s="32">
        <v>9013</v>
      </c>
      <c r="S25" s="32">
        <v>9435</v>
      </c>
      <c r="T25" s="32">
        <v>9590</v>
      </c>
      <c r="U25" s="32">
        <v>9929</v>
      </c>
      <c r="V25" s="9" t="s">
        <v>6</v>
      </c>
      <c r="W25" s="10">
        <v>10415</v>
      </c>
      <c r="X25" s="10">
        <v>11108</v>
      </c>
      <c r="Y25" s="10">
        <v>11583</v>
      </c>
      <c r="Z25" s="10">
        <v>11943</v>
      </c>
      <c r="AA25" s="10">
        <v>12090</v>
      </c>
      <c r="AB25" s="10">
        <v>11964</v>
      </c>
      <c r="AC25" s="10">
        <v>11997</v>
      </c>
      <c r="AD25" s="10">
        <v>12284</v>
      </c>
      <c r="AE25" s="10">
        <v>12616</v>
      </c>
      <c r="AF25" s="10">
        <v>13068</v>
      </c>
      <c r="AG25" s="10">
        <v>13539</v>
      </c>
      <c r="AH25" s="10">
        <v>14233</v>
      </c>
      <c r="AI25" s="10">
        <v>15010</v>
      </c>
      <c r="AJ25" s="10">
        <v>15518</v>
      </c>
      <c r="AK25" s="10">
        <v>15908</v>
      </c>
      <c r="AL25" s="10">
        <v>16101</v>
      </c>
      <c r="AM25" s="10">
        <v>16606</v>
      </c>
      <c r="AN25" s="10">
        <v>16518</v>
      </c>
      <c r="AO25" s="10">
        <v>16476</v>
      </c>
      <c r="AP25" s="10">
        <v>17380</v>
      </c>
      <c r="AQ25" s="10">
        <v>16854</v>
      </c>
      <c r="AR25" s="32">
        <v>16220</v>
      </c>
      <c r="AS25" s="32">
        <v>15730</v>
      </c>
      <c r="AT25" s="32">
        <v>15965</v>
      </c>
      <c r="AU25" s="32">
        <v>15981</v>
      </c>
    </row>
    <row r="26" spans="1:64" x14ac:dyDescent="0.35">
      <c r="A26" s="32">
        <v>3122</v>
      </c>
      <c r="B26" s="32">
        <v>3237</v>
      </c>
      <c r="C26" s="32">
        <v>3419</v>
      </c>
      <c r="D26" s="32">
        <v>3525</v>
      </c>
      <c r="E26" s="32">
        <v>3596</v>
      </c>
      <c r="F26" s="32">
        <v>3708</v>
      </c>
      <c r="G26" s="32">
        <v>3901</v>
      </c>
      <c r="H26" s="32">
        <v>4161</v>
      </c>
      <c r="I26" s="32">
        <v>4443</v>
      </c>
      <c r="J26" s="32">
        <v>4768</v>
      </c>
      <c r="K26" s="32">
        <v>4945</v>
      </c>
      <c r="L26" s="32">
        <v>5125</v>
      </c>
      <c r="M26" s="32">
        <v>5181</v>
      </c>
      <c r="N26" s="32">
        <v>5494</v>
      </c>
      <c r="O26" s="32">
        <v>5849</v>
      </c>
      <c r="P26" s="32">
        <v>6287</v>
      </c>
      <c r="Q26" s="32">
        <v>6444</v>
      </c>
      <c r="R26" s="32">
        <v>6801</v>
      </c>
      <c r="S26" s="32">
        <v>7061</v>
      </c>
      <c r="T26" s="32">
        <v>7105</v>
      </c>
      <c r="U26" s="32">
        <v>7284</v>
      </c>
      <c r="V26" s="9" t="s">
        <v>7</v>
      </c>
      <c r="W26" s="10">
        <v>7367</v>
      </c>
      <c r="X26" s="10">
        <v>7509</v>
      </c>
      <c r="Y26" s="10">
        <v>7734</v>
      </c>
      <c r="Z26" s="10">
        <v>7615</v>
      </c>
      <c r="AA26" s="10">
        <v>7608</v>
      </c>
      <c r="AB26" s="10">
        <v>7628</v>
      </c>
      <c r="AC26" s="10">
        <v>7548</v>
      </c>
      <c r="AD26" s="10">
        <v>7665</v>
      </c>
      <c r="AE26" s="10">
        <v>7870</v>
      </c>
      <c r="AF26" s="10">
        <v>7891</v>
      </c>
      <c r="AG26" s="10">
        <v>7944</v>
      </c>
      <c r="AH26" s="10">
        <v>8120</v>
      </c>
      <c r="AI26" s="10">
        <v>8381</v>
      </c>
      <c r="AJ26" s="10">
        <v>8393</v>
      </c>
      <c r="AK26" s="10">
        <v>8370</v>
      </c>
      <c r="AL26" s="10">
        <v>8529</v>
      </c>
      <c r="AM26" s="10">
        <v>8526</v>
      </c>
      <c r="AN26" s="10">
        <v>8194</v>
      </c>
      <c r="AO26" s="10">
        <v>8095</v>
      </c>
      <c r="AP26" s="10">
        <v>8108</v>
      </c>
      <c r="AQ26" s="10">
        <v>7814</v>
      </c>
      <c r="AR26" s="32">
        <v>7456</v>
      </c>
      <c r="AS26" s="32">
        <v>7446</v>
      </c>
      <c r="AT26" s="32">
        <v>7529</v>
      </c>
      <c r="AU26" s="32">
        <v>7506</v>
      </c>
    </row>
    <row r="27" spans="1:64" x14ac:dyDescent="0.35">
      <c r="A27" s="32">
        <v>1401</v>
      </c>
      <c r="B27" s="32">
        <v>1446</v>
      </c>
      <c r="C27" s="32">
        <v>1506</v>
      </c>
      <c r="D27" s="32">
        <v>1535</v>
      </c>
      <c r="E27" s="32">
        <v>1551</v>
      </c>
      <c r="F27" s="32">
        <v>1616</v>
      </c>
      <c r="G27" s="32">
        <v>1678</v>
      </c>
      <c r="H27" s="32">
        <v>1836</v>
      </c>
      <c r="I27" s="32">
        <v>1996</v>
      </c>
      <c r="J27" s="32">
        <v>2155</v>
      </c>
      <c r="K27" s="32">
        <v>2209</v>
      </c>
      <c r="L27" s="32">
        <v>2312</v>
      </c>
      <c r="M27" s="32">
        <v>2486</v>
      </c>
      <c r="N27" s="32">
        <v>2766</v>
      </c>
      <c r="O27" s="32">
        <v>2874</v>
      </c>
      <c r="P27" s="32">
        <v>3036</v>
      </c>
      <c r="Q27" s="32">
        <v>3247</v>
      </c>
      <c r="R27" s="32">
        <v>3496</v>
      </c>
      <c r="S27" s="32">
        <v>3604</v>
      </c>
      <c r="T27" s="32">
        <v>3681</v>
      </c>
      <c r="U27" s="32">
        <v>3728</v>
      </c>
      <c r="V27" s="9" t="s">
        <v>8</v>
      </c>
      <c r="W27" s="10">
        <v>3846</v>
      </c>
      <c r="X27" s="10">
        <v>3959</v>
      </c>
      <c r="Y27" s="10">
        <v>4088</v>
      </c>
      <c r="Z27" s="10">
        <v>4147</v>
      </c>
      <c r="AA27" s="10">
        <v>4155</v>
      </c>
      <c r="AB27" s="10">
        <v>3962</v>
      </c>
      <c r="AC27" s="10">
        <v>3876</v>
      </c>
      <c r="AD27" s="10">
        <v>3888</v>
      </c>
      <c r="AE27" s="10">
        <v>3952</v>
      </c>
      <c r="AF27" s="10">
        <v>3891</v>
      </c>
      <c r="AG27" s="10">
        <v>3883</v>
      </c>
      <c r="AH27" s="10">
        <v>3947</v>
      </c>
      <c r="AI27" s="10">
        <v>4011</v>
      </c>
      <c r="AJ27" s="10">
        <v>3964</v>
      </c>
      <c r="AK27" s="10">
        <v>4047</v>
      </c>
      <c r="AL27" s="10">
        <v>3963</v>
      </c>
      <c r="AM27" s="10">
        <v>4077</v>
      </c>
      <c r="AN27" s="10">
        <v>3994</v>
      </c>
      <c r="AO27" s="10">
        <v>4028</v>
      </c>
      <c r="AP27" s="10">
        <v>4116</v>
      </c>
      <c r="AQ27" s="10">
        <v>3976</v>
      </c>
      <c r="AR27" s="32">
        <v>3894</v>
      </c>
      <c r="AS27" s="32">
        <v>3814</v>
      </c>
      <c r="AT27" s="32">
        <v>3895</v>
      </c>
      <c r="AU27" s="32">
        <v>3862</v>
      </c>
    </row>
    <row r="28" spans="1:64" x14ac:dyDescent="0.35">
      <c r="A28" s="32">
        <v>8853</v>
      </c>
      <c r="B28" s="32">
        <v>9203</v>
      </c>
      <c r="C28" s="32">
        <v>9418</v>
      </c>
      <c r="D28" s="32">
        <v>9417</v>
      </c>
      <c r="E28" s="32">
        <v>9603</v>
      </c>
      <c r="F28" s="32">
        <v>9946</v>
      </c>
      <c r="G28" s="32">
        <v>10465</v>
      </c>
      <c r="H28" s="32">
        <v>11085</v>
      </c>
      <c r="I28" s="32">
        <v>11993</v>
      </c>
      <c r="J28" s="32">
        <v>13022</v>
      </c>
      <c r="K28" s="32">
        <v>13935</v>
      </c>
      <c r="L28" s="32">
        <v>14471</v>
      </c>
      <c r="M28" s="32">
        <v>15677</v>
      </c>
      <c r="N28" s="32">
        <v>16803</v>
      </c>
      <c r="O28" s="32">
        <v>17707</v>
      </c>
      <c r="P28" s="32">
        <v>18643</v>
      </c>
      <c r="Q28" s="32">
        <v>19029</v>
      </c>
      <c r="R28" s="32">
        <v>19625</v>
      </c>
      <c r="S28" s="32">
        <v>20396</v>
      </c>
      <c r="T28" s="32">
        <v>20961</v>
      </c>
      <c r="U28" s="32">
        <v>21572</v>
      </c>
      <c r="V28" s="9" t="s">
        <v>9</v>
      </c>
      <c r="W28" s="10">
        <v>21940</v>
      </c>
      <c r="X28" s="10">
        <v>22535</v>
      </c>
      <c r="Y28" s="10">
        <v>23086</v>
      </c>
      <c r="Z28" s="10">
        <v>23482</v>
      </c>
      <c r="AA28" s="10">
        <v>23807</v>
      </c>
      <c r="AB28" s="10">
        <v>24299</v>
      </c>
      <c r="AC28" s="10">
        <v>24774</v>
      </c>
      <c r="AD28" s="10">
        <v>25246</v>
      </c>
      <c r="AE28" s="10">
        <v>25671</v>
      </c>
      <c r="AF28" s="10">
        <v>26446</v>
      </c>
      <c r="AG28" s="10">
        <v>26895</v>
      </c>
      <c r="AH28" s="10">
        <v>27513</v>
      </c>
      <c r="AI28" s="10">
        <v>27995</v>
      </c>
      <c r="AJ28" s="10">
        <v>28519</v>
      </c>
      <c r="AK28" s="10">
        <v>29186</v>
      </c>
      <c r="AL28" s="10">
        <v>29203</v>
      </c>
      <c r="AM28" s="10">
        <v>28870</v>
      </c>
      <c r="AN28" s="10">
        <v>28457</v>
      </c>
      <c r="AO28" s="10">
        <v>28099</v>
      </c>
      <c r="AP28" s="10">
        <v>29075</v>
      </c>
      <c r="AQ28" s="10">
        <v>27808</v>
      </c>
      <c r="AR28" s="32">
        <v>27104</v>
      </c>
      <c r="AS28" s="32">
        <v>25903</v>
      </c>
      <c r="AT28" s="32">
        <v>25855</v>
      </c>
      <c r="AU28" s="32">
        <v>25831</v>
      </c>
    </row>
    <row r="29" spans="1:64" x14ac:dyDescent="0.35">
      <c r="A29" s="32">
        <v>32196</v>
      </c>
      <c r="B29" s="32">
        <v>32753</v>
      </c>
      <c r="C29" s="32">
        <v>34271</v>
      </c>
      <c r="D29" s="32">
        <v>34851</v>
      </c>
      <c r="E29" s="32">
        <v>35779</v>
      </c>
      <c r="F29" s="32">
        <v>37288</v>
      </c>
      <c r="G29" s="32">
        <v>39332</v>
      </c>
      <c r="H29" s="32">
        <v>41965</v>
      </c>
      <c r="I29" s="32">
        <v>45513</v>
      </c>
      <c r="J29" s="32">
        <v>49799</v>
      </c>
      <c r="K29" s="32">
        <v>52886</v>
      </c>
      <c r="L29" s="32">
        <v>55632</v>
      </c>
      <c r="M29" s="32">
        <v>59226</v>
      </c>
      <c r="N29" s="32">
        <v>64071</v>
      </c>
      <c r="O29" s="32">
        <v>68124</v>
      </c>
      <c r="P29" s="32">
        <v>72268</v>
      </c>
      <c r="Q29" s="32">
        <v>75060</v>
      </c>
      <c r="R29" s="32">
        <v>78954</v>
      </c>
      <c r="S29" s="32">
        <v>82465</v>
      </c>
      <c r="T29" s="32">
        <v>84420</v>
      </c>
      <c r="U29" s="32">
        <v>86758</v>
      </c>
      <c r="V29" s="11" t="s">
        <v>14</v>
      </c>
      <c r="W29" s="56">
        <v>89636</v>
      </c>
      <c r="X29" s="56">
        <v>93097</v>
      </c>
      <c r="Y29" s="56">
        <v>96248</v>
      </c>
      <c r="Z29" s="56">
        <v>97607</v>
      </c>
      <c r="AA29" s="56">
        <v>98672</v>
      </c>
      <c r="AB29" s="56">
        <v>98839</v>
      </c>
      <c r="AC29" s="56">
        <v>99336</v>
      </c>
      <c r="AD29" s="56">
        <v>101931</v>
      </c>
      <c r="AE29" s="56">
        <v>105278</v>
      </c>
      <c r="AF29" s="56">
        <v>108712</v>
      </c>
      <c r="AG29" s="56">
        <v>111946</v>
      </c>
      <c r="AH29" s="56">
        <v>116254</v>
      </c>
      <c r="AI29" s="56">
        <v>120163</v>
      </c>
      <c r="AJ29" s="56">
        <v>123374</v>
      </c>
      <c r="AK29" s="56">
        <v>126718</v>
      </c>
      <c r="AL29" s="56">
        <v>127538</v>
      </c>
      <c r="AM29" s="56">
        <v>128875</v>
      </c>
      <c r="AN29" s="56">
        <v>127030</v>
      </c>
      <c r="AO29" s="56">
        <v>125898</v>
      </c>
      <c r="AP29" s="56">
        <v>131076</v>
      </c>
      <c r="AQ29" s="56">
        <v>127049</v>
      </c>
      <c r="AR29" s="32">
        <v>122608</v>
      </c>
      <c r="AS29" s="32">
        <v>117292</v>
      </c>
      <c r="AT29" s="32">
        <v>117262</v>
      </c>
      <c r="AU29" s="32">
        <v>117049</v>
      </c>
    </row>
    <row r="31" spans="1:64" x14ac:dyDescent="0.35">
      <c r="V31" s="8" t="s">
        <v>29</v>
      </c>
      <c r="W31" t="s" vm="3">
        <v>11</v>
      </c>
    </row>
    <row r="32" spans="1:64" x14ac:dyDescent="0.35">
      <c r="A32" s="32">
        <v>1980</v>
      </c>
      <c r="B32" s="32">
        <v>1981</v>
      </c>
      <c r="C32" s="32">
        <v>1982</v>
      </c>
      <c r="D32" s="32">
        <v>1983</v>
      </c>
      <c r="E32" s="32">
        <v>1984</v>
      </c>
      <c r="F32" s="32">
        <v>1985</v>
      </c>
      <c r="G32" s="32">
        <v>1986</v>
      </c>
      <c r="H32" s="32">
        <v>1987</v>
      </c>
      <c r="I32" s="32">
        <v>1988</v>
      </c>
      <c r="J32" s="32">
        <v>1989</v>
      </c>
      <c r="K32" s="32">
        <v>1990</v>
      </c>
      <c r="L32" s="32">
        <v>1991</v>
      </c>
      <c r="M32" s="32">
        <v>1992</v>
      </c>
      <c r="N32" s="32">
        <v>1993</v>
      </c>
      <c r="O32" s="32">
        <v>1994</v>
      </c>
      <c r="P32" s="32">
        <v>1995</v>
      </c>
      <c r="Q32" s="32">
        <v>1996</v>
      </c>
      <c r="R32" s="32">
        <v>1997</v>
      </c>
      <c r="S32" s="32">
        <v>1998</v>
      </c>
      <c r="T32" s="32">
        <v>1999</v>
      </c>
      <c r="U32" s="32">
        <v>2000</v>
      </c>
      <c r="V32" s="32" t="s">
        <v>11</v>
      </c>
      <c r="W32" s="32">
        <v>2001</v>
      </c>
      <c r="X32" s="32">
        <v>2002</v>
      </c>
      <c r="Y32" s="32">
        <v>2003</v>
      </c>
      <c r="Z32" s="32">
        <v>2004</v>
      </c>
      <c r="AA32" s="32">
        <v>2005</v>
      </c>
      <c r="AB32" s="32">
        <v>2006</v>
      </c>
      <c r="AC32" s="32">
        <v>2007</v>
      </c>
      <c r="AD32" s="32">
        <v>2008</v>
      </c>
      <c r="AE32" s="32">
        <v>2009</v>
      </c>
      <c r="AF32" s="32">
        <v>2010</v>
      </c>
      <c r="AG32" s="32">
        <v>2011</v>
      </c>
      <c r="AH32" s="32">
        <v>2012</v>
      </c>
      <c r="AI32" s="32">
        <v>2013</v>
      </c>
      <c r="AJ32" s="32">
        <v>2014</v>
      </c>
      <c r="AK32" s="32">
        <v>2015</v>
      </c>
      <c r="AL32" s="32">
        <v>2016</v>
      </c>
      <c r="AM32" s="32">
        <v>2017</v>
      </c>
      <c r="AN32" s="32">
        <v>2018</v>
      </c>
      <c r="AO32" s="32">
        <v>2019</v>
      </c>
      <c r="AP32" s="32">
        <v>2020</v>
      </c>
      <c r="AQ32" s="32">
        <v>2021</v>
      </c>
      <c r="AR32" s="32">
        <v>2022</v>
      </c>
      <c r="AS32" s="32">
        <v>2023</v>
      </c>
      <c r="AT32" s="32">
        <v>2024</v>
      </c>
      <c r="AU32" s="32">
        <v>2025</v>
      </c>
      <c r="AV32" s="32" t="e">
        <v>#VALUE!</v>
      </c>
      <c r="AW32" s="32" t="e">
        <v>#VALUE!</v>
      </c>
      <c r="AX32" s="32" t="e">
        <v>#VALUE!</v>
      </c>
      <c r="AY32" s="32" t="e">
        <v>#VALUE!</v>
      </c>
      <c r="AZ32" s="32" t="e">
        <v>#VALUE!</v>
      </c>
      <c r="BA32" s="32" t="e">
        <v>#VALUE!</v>
      </c>
      <c r="BB32" s="32" t="e">
        <v>#VALUE!</v>
      </c>
      <c r="BC32" s="32" t="e">
        <v>#VALUE!</v>
      </c>
      <c r="BD32" s="32" t="e">
        <v>#VALUE!</v>
      </c>
      <c r="BE32" s="32" t="e">
        <v>#VALUE!</v>
      </c>
      <c r="BF32" s="32" t="e">
        <v>#VALUE!</v>
      </c>
      <c r="BG32" s="32" t="e">
        <v>#VALUE!</v>
      </c>
      <c r="BH32" s="32" t="e">
        <v>#VALUE!</v>
      </c>
      <c r="BI32" s="32" t="e">
        <v>#VALUE!</v>
      </c>
      <c r="BJ32" s="32" t="e">
        <v>#VALUE!</v>
      </c>
      <c r="BK32" s="32" t="e">
        <v>#VALUE!</v>
      </c>
      <c r="BL32" s="32" t="e">
        <v>#VALUE!</v>
      </c>
    </row>
    <row r="33" spans="1:64" x14ac:dyDescent="0.35">
      <c r="V33" s="8" t="s">
        <v>31</v>
      </c>
      <c r="W33" s="8" t="s">
        <v>12</v>
      </c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</row>
    <row r="34" spans="1:64" x14ac:dyDescent="0.35">
      <c r="U34" s="32" t="s">
        <v>79</v>
      </c>
      <c r="V34" s="55" t="s">
        <v>13</v>
      </c>
      <c r="W34" s="55" t="s">
        <v>32</v>
      </c>
      <c r="X34" s="55" t="s">
        <v>33</v>
      </c>
      <c r="Y34" s="55" t="s">
        <v>34</v>
      </c>
      <c r="Z34" s="55" t="s">
        <v>35</v>
      </c>
      <c r="AA34" s="55" t="s">
        <v>36</v>
      </c>
      <c r="AB34" s="55" t="s">
        <v>37</v>
      </c>
      <c r="AC34" s="55" t="s">
        <v>38</v>
      </c>
      <c r="AD34" s="55" t="s">
        <v>39</v>
      </c>
      <c r="AE34" s="55" t="s">
        <v>40</v>
      </c>
      <c r="AF34" s="55" t="s">
        <v>41</v>
      </c>
      <c r="AG34" s="55" t="s">
        <v>42</v>
      </c>
      <c r="AH34" s="55" t="s">
        <v>43</v>
      </c>
      <c r="AI34" s="55" t="s">
        <v>28</v>
      </c>
      <c r="AJ34" s="55" t="s">
        <v>52</v>
      </c>
      <c r="AK34" s="55" t="s">
        <v>58</v>
      </c>
      <c r="AL34" s="55" t="s">
        <v>59</v>
      </c>
      <c r="AM34" s="55" t="s">
        <v>76</v>
      </c>
      <c r="AN34" s="55" t="s">
        <v>80</v>
      </c>
      <c r="AO34" s="55" t="s">
        <v>82</v>
      </c>
      <c r="AP34" s="55" t="s">
        <v>84</v>
      </c>
      <c r="AQ34" s="55" t="s">
        <v>86</v>
      </c>
      <c r="AR34" s="32" t="s">
        <v>88</v>
      </c>
      <c r="AS34" s="32" t="s">
        <v>90</v>
      </c>
      <c r="AT34" s="32" t="s">
        <v>92</v>
      </c>
      <c r="AU34" s="32" t="s">
        <v>94</v>
      </c>
    </row>
    <row r="35" spans="1:64" x14ac:dyDescent="0.35">
      <c r="A35" s="32">
        <v>8000</v>
      </c>
      <c r="B35" s="32">
        <v>7900</v>
      </c>
      <c r="C35" s="32">
        <v>7900</v>
      </c>
      <c r="D35" s="32">
        <v>7900</v>
      </c>
      <c r="E35" s="32">
        <v>7900</v>
      </c>
      <c r="F35" s="32">
        <v>7900</v>
      </c>
      <c r="G35" s="32">
        <v>8000</v>
      </c>
      <c r="H35" s="32">
        <v>7976</v>
      </c>
      <c r="I35" s="32">
        <v>8182</v>
      </c>
      <c r="J35" s="32">
        <v>8485</v>
      </c>
      <c r="K35" s="32">
        <v>8604</v>
      </c>
      <c r="L35" s="32">
        <v>8833</v>
      </c>
      <c r="M35" s="32">
        <v>8963</v>
      </c>
      <c r="N35" s="32">
        <v>9091</v>
      </c>
      <c r="O35" s="32">
        <v>9267</v>
      </c>
      <c r="P35" s="32">
        <v>9398</v>
      </c>
      <c r="Q35" s="32">
        <v>9702</v>
      </c>
      <c r="R35" s="32">
        <v>10061</v>
      </c>
      <c r="S35" s="32">
        <v>10466</v>
      </c>
      <c r="T35" s="32">
        <v>10921</v>
      </c>
      <c r="U35" s="32">
        <v>11414</v>
      </c>
      <c r="V35" s="9" t="s">
        <v>1</v>
      </c>
      <c r="W35" s="10">
        <v>11849</v>
      </c>
      <c r="X35" s="10">
        <v>12304</v>
      </c>
      <c r="Y35" s="10">
        <v>12891</v>
      </c>
      <c r="Z35" s="10">
        <v>13496</v>
      </c>
      <c r="AA35" s="10">
        <v>14065</v>
      </c>
      <c r="AB35" s="10">
        <v>14478</v>
      </c>
      <c r="AC35" s="10">
        <v>14926</v>
      </c>
      <c r="AD35" s="10">
        <v>16632</v>
      </c>
      <c r="AE35" s="10">
        <v>17738</v>
      </c>
      <c r="AF35" s="10">
        <v>19181</v>
      </c>
      <c r="AG35" s="10">
        <v>20352</v>
      </c>
      <c r="AH35" s="10">
        <v>21442</v>
      </c>
      <c r="AI35" s="10">
        <v>22316</v>
      </c>
      <c r="AJ35" s="10">
        <v>23360</v>
      </c>
      <c r="AK35" s="10">
        <v>24414</v>
      </c>
      <c r="AL35" s="10">
        <v>25140</v>
      </c>
      <c r="AM35" s="10">
        <v>25374</v>
      </c>
      <c r="AN35" s="10">
        <v>25824</v>
      </c>
      <c r="AO35" s="10">
        <v>25838</v>
      </c>
      <c r="AP35" s="10">
        <v>26440</v>
      </c>
      <c r="AQ35" s="10">
        <v>26381</v>
      </c>
      <c r="AR35" s="32">
        <v>26653</v>
      </c>
      <c r="AS35" s="32">
        <v>26459</v>
      </c>
      <c r="AT35" s="32">
        <v>26732</v>
      </c>
      <c r="AU35" s="32">
        <v>27084</v>
      </c>
    </row>
    <row r="36" spans="1:64" x14ac:dyDescent="0.35">
      <c r="A36" s="32">
        <v>18900</v>
      </c>
      <c r="B36" s="32">
        <v>18900</v>
      </c>
      <c r="C36" s="32">
        <v>18900</v>
      </c>
      <c r="D36" s="32">
        <v>18800</v>
      </c>
      <c r="E36" s="32">
        <v>18900</v>
      </c>
      <c r="F36" s="32">
        <v>18800</v>
      </c>
      <c r="G36" s="32">
        <v>19100</v>
      </c>
      <c r="H36" s="32">
        <v>19576</v>
      </c>
      <c r="I36" s="32">
        <v>20036</v>
      </c>
      <c r="J36" s="32">
        <v>20439</v>
      </c>
      <c r="K36" s="32">
        <v>20643</v>
      </c>
      <c r="L36" s="32">
        <v>20913</v>
      </c>
      <c r="M36" s="32">
        <v>21239</v>
      </c>
      <c r="N36" s="32">
        <v>21799</v>
      </c>
      <c r="O36" s="32">
        <v>22159</v>
      </c>
      <c r="P36" s="32">
        <v>22667</v>
      </c>
      <c r="Q36" s="32">
        <v>23325</v>
      </c>
      <c r="R36" s="32">
        <v>24099</v>
      </c>
      <c r="S36" s="32">
        <v>24562</v>
      </c>
      <c r="T36" s="32">
        <v>24967</v>
      </c>
      <c r="U36" s="32">
        <v>25661</v>
      </c>
      <c r="V36" s="9" t="s">
        <v>2</v>
      </c>
      <c r="W36" s="10">
        <v>26465</v>
      </c>
      <c r="X36" s="10">
        <v>27152</v>
      </c>
      <c r="Y36" s="10">
        <v>28091</v>
      </c>
      <c r="Z36" s="10">
        <v>28573</v>
      </c>
      <c r="AA36" s="10">
        <v>29154</v>
      </c>
      <c r="AB36" s="10">
        <v>29698</v>
      </c>
      <c r="AC36" s="10">
        <v>30355</v>
      </c>
      <c r="AD36" s="10">
        <v>31173</v>
      </c>
      <c r="AE36" s="10">
        <v>32012</v>
      </c>
      <c r="AF36" s="10">
        <v>32745</v>
      </c>
      <c r="AG36" s="10">
        <v>33670</v>
      </c>
      <c r="AH36" s="10">
        <v>35038</v>
      </c>
      <c r="AI36" s="10">
        <v>36678</v>
      </c>
      <c r="AJ36" s="10">
        <v>38352</v>
      </c>
      <c r="AK36" s="10">
        <v>39286</v>
      </c>
      <c r="AL36" s="10">
        <v>40363</v>
      </c>
      <c r="AM36" s="10">
        <v>41261</v>
      </c>
      <c r="AN36" s="10">
        <v>41643</v>
      </c>
      <c r="AO36" s="10">
        <v>41994</v>
      </c>
      <c r="AP36" s="10">
        <v>42981</v>
      </c>
      <c r="AQ36" s="10">
        <v>43556</v>
      </c>
      <c r="AR36" s="32">
        <v>43826</v>
      </c>
      <c r="AS36" s="32">
        <v>44460</v>
      </c>
      <c r="AT36" s="32">
        <v>45346</v>
      </c>
      <c r="AU36" s="32">
        <v>46578</v>
      </c>
    </row>
    <row r="37" spans="1:64" x14ac:dyDescent="0.35">
      <c r="A37" s="32">
        <v>40000</v>
      </c>
      <c r="B37" s="32">
        <v>40400</v>
      </c>
      <c r="C37" s="32">
        <v>40600</v>
      </c>
      <c r="D37" s="32">
        <v>40900</v>
      </c>
      <c r="E37" s="32">
        <v>41100</v>
      </c>
      <c r="F37" s="32">
        <v>41800</v>
      </c>
      <c r="G37" s="32">
        <v>42600</v>
      </c>
      <c r="H37" s="32">
        <v>43733</v>
      </c>
      <c r="I37" s="32">
        <v>45807</v>
      </c>
      <c r="J37" s="32">
        <v>47589</v>
      </c>
      <c r="K37" s="32">
        <v>49302</v>
      </c>
      <c r="L37" s="32">
        <v>51114</v>
      </c>
      <c r="M37" s="32">
        <v>52803</v>
      </c>
      <c r="N37" s="32">
        <v>54829</v>
      </c>
      <c r="O37" s="32">
        <v>56226</v>
      </c>
      <c r="P37" s="32">
        <v>57676</v>
      </c>
      <c r="Q37" s="32">
        <v>60063</v>
      </c>
      <c r="R37" s="32">
        <v>62324</v>
      </c>
      <c r="S37" s="32">
        <v>64427</v>
      </c>
      <c r="T37" s="32">
        <v>67087</v>
      </c>
      <c r="U37" s="32">
        <v>69678</v>
      </c>
      <c r="V37" s="9" t="s">
        <v>3</v>
      </c>
      <c r="W37" s="10">
        <v>72790</v>
      </c>
      <c r="X37" s="10">
        <v>75449</v>
      </c>
      <c r="Y37" s="10">
        <v>78722</v>
      </c>
      <c r="Z37" s="10">
        <v>81847</v>
      </c>
      <c r="AA37" s="10">
        <v>84594</v>
      </c>
      <c r="AB37" s="10">
        <v>87057</v>
      </c>
      <c r="AC37" s="10">
        <v>89479</v>
      </c>
      <c r="AD37" s="10">
        <v>95466</v>
      </c>
      <c r="AE37" s="10">
        <v>99626</v>
      </c>
      <c r="AF37" s="10">
        <v>104427</v>
      </c>
      <c r="AG37" s="10">
        <v>108507</v>
      </c>
      <c r="AH37" s="10">
        <v>112955</v>
      </c>
      <c r="AI37" s="10">
        <v>117086</v>
      </c>
      <c r="AJ37" s="10">
        <v>121325</v>
      </c>
      <c r="AK37" s="10">
        <v>125681</v>
      </c>
      <c r="AL37" s="10">
        <v>128930</v>
      </c>
      <c r="AM37" s="10">
        <v>132149</v>
      </c>
      <c r="AN37" s="10">
        <v>133481</v>
      </c>
      <c r="AO37" s="10">
        <v>135357</v>
      </c>
      <c r="AP37" s="10">
        <v>138906</v>
      </c>
      <c r="AQ37" s="10">
        <v>142127</v>
      </c>
      <c r="AR37" s="32">
        <v>142143</v>
      </c>
      <c r="AS37" s="32">
        <v>141691</v>
      </c>
      <c r="AT37" s="32">
        <v>142913</v>
      </c>
      <c r="AU37" s="32">
        <v>145011</v>
      </c>
    </row>
    <row r="38" spans="1:64" x14ac:dyDescent="0.35">
      <c r="A38" s="32">
        <v>34200</v>
      </c>
      <c r="B38" s="32">
        <v>34300</v>
      </c>
      <c r="C38" s="32">
        <v>34300</v>
      </c>
      <c r="D38" s="32">
        <v>34600</v>
      </c>
      <c r="E38" s="32">
        <v>34900</v>
      </c>
      <c r="F38" s="32">
        <v>35600</v>
      </c>
      <c r="G38" s="32">
        <v>36300</v>
      </c>
      <c r="H38" s="32">
        <v>37012</v>
      </c>
      <c r="I38" s="32">
        <v>38373</v>
      </c>
      <c r="J38" s="32">
        <v>39964</v>
      </c>
      <c r="K38" s="32">
        <v>40967</v>
      </c>
      <c r="L38" s="32">
        <v>42102</v>
      </c>
      <c r="M38" s="32">
        <v>43386</v>
      </c>
      <c r="N38" s="32">
        <v>45001</v>
      </c>
      <c r="O38" s="32">
        <v>46276</v>
      </c>
      <c r="P38" s="32">
        <v>47407</v>
      </c>
      <c r="Q38" s="32">
        <v>49598</v>
      </c>
      <c r="R38" s="32">
        <v>51386</v>
      </c>
      <c r="S38" s="32">
        <v>53006</v>
      </c>
      <c r="T38" s="32">
        <v>54965</v>
      </c>
      <c r="U38" s="32">
        <v>57088</v>
      </c>
      <c r="V38" s="9" t="s">
        <v>4</v>
      </c>
      <c r="W38" s="10">
        <v>59397</v>
      </c>
      <c r="X38" s="10">
        <v>61517</v>
      </c>
      <c r="Y38" s="10">
        <v>63671</v>
      </c>
      <c r="Z38" s="10">
        <v>65604</v>
      </c>
      <c r="AA38" s="10">
        <v>67345</v>
      </c>
      <c r="AB38" s="10">
        <v>68626</v>
      </c>
      <c r="AC38" s="10">
        <v>70094</v>
      </c>
      <c r="AD38" s="10">
        <v>74993</v>
      </c>
      <c r="AE38" s="10">
        <v>77863</v>
      </c>
      <c r="AF38" s="10">
        <v>80241</v>
      </c>
      <c r="AG38" s="10">
        <v>82133</v>
      </c>
      <c r="AH38" s="10">
        <v>84206</v>
      </c>
      <c r="AI38" s="10">
        <v>86996</v>
      </c>
      <c r="AJ38" s="10">
        <v>89573</v>
      </c>
      <c r="AK38" s="10">
        <v>92108</v>
      </c>
      <c r="AL38" s="10">
        <v>94324</v>
      </c>
      <c r="AM38" s="10">
        <v>96404</v>
      </c>
      <c r="AN38" s="10">
        <v>97577</v>
      </c>
      <c r="AO38" s="10">
        <v>98886</v>
      </c>
      <c r="AP38" s="10">
        <v>101844</v>
      </c>
      <c r="AQ38" s="10">
        <v>104514</v>
      </c>
      <c r="AR38" s="32">
        <v>105276</v>
      </c>
      <c r="AS38" s="32">
        <v>105446</v>
      </c>
      <c r="AT38" s="32">
        <v>106431</v>
      </c>
      <c r="AU38" s="32">
        <v>108570</v>
      </c>
    </row>
    <row r="39" spans="1:64" x14ac:dyDescent="0.35">
      <c r="A39" s="32">
        <v>20800</v>
      </c>
      <c r="B39" s="32">
        <v>21100</v>
      </c>
      <c r="C39" s="32">
        <v>21400</v>
      </c>
      <c r="D39" s="32">
        <v>21600</v>
      </c>
      <c r="E39" s="32">
        <v>21900</v>
      </c>
      <c r="F39" s="32">
        <v>22300</v>
      </c>
      <c r="G39" s="32">
        <v>22900</v>
      </c>
      <c r="H39" s="32">
        <v>23444</v>
      </c>
      <c r="I39" s="32">
        <v>24171</v>
      </c>
      <c r="J39" s="32">
        <v>24809</v>
      </c>
      <c r="K39" s="32">
        <v>25439</v>
      </c>
      <c r="L39" s="32">
        <v>26173</v>
      </c>
      <c r="M39" s="32">
        <v>26773</v>
      </c>
      <c r="N39" s="32">
        <v>27811</v>
      </c>
      <c r="O39" s="32">
        <v>28507</v>
      </c>
      <c r="P39" s="32">
        <v>28589</v>
      </c>
      <c r="Q39" s="32">
        <v>29278</v>
      </c>
      <c r="R39" s="32">
        <v>29728</v>
      </c>
      <c r="S39" s="32">
        <v>30062</v>
      </c>
      <c r="T39" s="32">
        <v>30733</v>
      </c>
      <c r="U39" s="32">
        <v>31534</v>
      </c>
      <c r="V39" s="9" t="s">
        <v>5</v>
      </c>
      <c r="W39" s="10">
        <v>32622</v>
      </c>
      <c r="X39" s="10">
        <v>33495</v>
      </c>
      <c r="Y39" s="10">
        <v>34396</v>
      </c>
      <c r="Z39" s="10">
        <v>34949</v>
      </c>
      <c r="AA39" s="10">
        <v>35597</v>
      </c>
      <c r="AB39" s="10">
        <v>36072</v>
      </c>
      <c r="AC39" s="10">
        <v>36642</v>
      </c>
      <c r="AD39" s="10">
        <v>37628</v>
      </c>
      <c r="AE39" s="10">
        <v>38389</v>
      </c>
      <c r="AF39" s="10">
        <v>39263</v>
      </c>
      <c r="AG39" s="10">
        <v>40262</v>
      </c>
      <c r="AH39" s="10">
        <v>40970</v>
      </c>
      <c r="AI39" s="10">
        <v>41893</v>
      </c>
      <c r="AJ39" s="10">
        <v>42935</v>
      </c>
      <c r="AK39" s="10">
        <v>43801</v>
      </c>
      <c r="AL39" s="10">
        <v>44399</v>
      </c>
      <c r="AM39" s="10">
        <v>44773</v>
      </c>
      <c r="AN39" s="10">
        <v>45450</v>
      </c>
      <c r="AO39" s="10">
        <v>45944</v>
      </c>
      <c r="AP39" s="10">
        <v>46847</v>
      </c>
      <c r="AQ39" s="10">
        <v>47688</v>
      </c>
      <c r="AR39" s="32">
        <v>48079</v>
      </c>
      <c r="AS39" s="32">
        <v>48532</v>
      </c>
      <c r="AT39" s="32">
        <v>49098</v>
      </c>
      <c r="AU39" s="32">
        <v>49748</v>
      </c>
    </row>
    <row r="40" spans="1:64" x14ac:dyDescent="0.35">
      <c r="A40" s="32">
        <v>30700</v>
      </c>
      <c r="B40" s="32">
        <v>30700</v>
      </c>
      <c r="C40" s="32">
        <v>30700</v>
      </c>
      <c r="D40" s="32">
        <v>31000</v>
      </c>
      <c r="E40" s="32">
        <v>31100</v>
      </c>
      <c r="F40" s="32">
        <v>31600</v>
      </c>
      <c r="G40" s="32">
        <v>32300</v>
      </c>
      <c r="H40" s="32">
        <v>33298</v>
      </c>
      <c r="I40" s="32">
        <v>34218</v>
      </c>
      <c r="J40" s="32">
        <v>35322</v>
      </c>
      <c r="K40" s="32">
        <v>36304</v>
      </c>
      <c r="L40" s="32">
        <v>37197</v>
      </c>
      <c r="M40" s="32">
        <v>37978</v>
      </c>
      <c r="N40" s="32">
        <v>39315</v>
      </c>
      <c r="O40" s="32">
        <v>39985</v>
      </c>
      <c r="P40" s="32">
        <v>40862</v>
      </c>
      <c r="Q40" s="32">
        <v>42975</v>
      </c>
      <c r="R40" s="32">
        <v>44989</v>
      </c>
      <c r="S40" s="32">
        <v>46444</v>
      </c>
      <c r="T40" s="32">
        <v>47681</v>
      </c>
      <c r="U40" s="32">
        <v>49736</v>
      </c>
      <c r="V40" s="9" t="s">
        <v>6</v>
      </c>
      <c r="W40" s="10">
        <v>52218</v>
      </c>
      <c r="X40" s="10">
        <v>54609</v>
      </c>
      <c r="Y40" s="10">
        <v>56746</v>
      </c>
      <c r="Z40" s="10">
        <v>58622</v>
      </c>
      <c r="AA40" s="10">
        <v>60569</v>
      </c>
      <c r="AB40" s="10">
        <v>61751</v>
      </c>
      <c r="AC40" s="10">
        <v>63174</v>
      </c>
      <c r="AD40" s="10">
        <v>65943</v>
      </c>
      <c r="AE40" s="10">
        <v>68006</v>
      </c>
      <c r="AF40" s="10">
        <v>70585</v>
      </c>
      <c r="AG40" s="10">
        <v>72713</v>
      </c>
      <c r="AH40" s="10">
        <v>75231</v>
      </c>
      <c r="AI40" s="10">
        <v>78501</v>
      </c>
      <c r="AJ40" s="10">
        <v>81507</v>
      </c>
      <c r="AK40" s="10">
        <v>84051</v>
      </c>
      <c r="AL40" s="10">
        <v>86434</v>
      </c>
      <c r="AM40" s="10">
        <v>89290</v>
      </c>
      <c r="AN40" s="10">
        <v>91172</v>
      </c>
      <c r="AO40" s="10">
        <v>92880</v>
      </c>
      <c r="AP40" s="10">
        <v>96061</v>
      </c>
      <c r="AQ40" s="10">
        <v>98351</v>
      </c>
      <c r="AR40" s="32">
        <v>99049</v>
      </c>
      <c r="AS40" s="32">
        <v>99761</v>
      </c>
      <c r="AT40" s="32">
        <v>101431</v>
      </c>
      <c r="AU40" s="32">
        <v>102540</v>
      </c>
    </row>
    <row r="41" spans="1:64" x14ac:dyDescent="0.35">
      <c r="A41" s="32">
        <v>26600</v>
      </c>
      <c r="B41" s="32">
        <v>26800</v>
      </c>
      <c r="C41" s="32">
        <v>27000</v>
      </c>
      <c r="D41" s="32">
        <v>27200</v>
      </c>
      <c r="E41" s="32">
        <v>27300</v>
      </c>
      <c r="F41" s="32">
        <v>27700</v>
      </c>
      <c r="G41" s="32">
        <v>28000</v>
      </c>
      <c r="H41" s="32">
        <v>28327</v>
      </c>
      <c r="I41" s="32">
        <v>29020</v>
      </c>
      <c r="J41" s="32">
        <v>29638</v>
      </c>
      <c r="K41" s="32">
        <v>30099</v>
      </c>
      <c r="L41" s="32">
        <v>30753</v>
      </c>
      <c r="M41" s="32">
        <v>31059</v>
      </c>
      <c r="N41" s="32">
        <v>31760</v>
      </c>
      <c r="O41" s="32">
        <v>32342</v>
      </c>
      <c r="P41" s="32">
        <v>32863</v>
      </c>
      <c r="Q41" s="32">
        <v>33614</v>
      </c>
      <c r="R41" s="32">
        <v>34293</v>
      </c>
      <c r="S41" s="32">
        <v>34997</v>
      </c>
      <c r="T41" s="32">
        <v>35647</v>
      </c>
      <c r="U41" s="32">
        <v>36492</v>
      </c>
      <c r="V41" s="9" t="s">
        <v>7</v>
      </c>
      <c r="W41" s="10">
        <v>37248</v>
      </c>
      <c r="X41" s="10">
        <v>38344</v>
      </c>
      <c r="Y41" s="10">
        <v>39564</v>
      </c>
      <c r="Z41" s="10">
        <v>40478</v>
      </c>
      <c r="AA41" s="10">
        <v>41090</v>
      </c>
      <c r="AB41" s="10">
        <v>41693</v>
      </c>
      <c r="AC41" s="10">
        <v>42683</v>
      </c>
      <c r="AD41" s="10">
        <v>43851</v>
      </c>
      <c r="AE41" s="10">
        <v>44869</v>
      </c>
      <c r="AF41" s="10">
        <v>45807</v>
      </c>
      <c r="AG41" s="10">
        <v>46685</v>
      </c>
      <c r="AH41" s="10">
        <v>47729</v>
      </c>
      <c r="AI41" s="10">
        <v>49054</v>
      </c>
      <c r="AJ41" s="10">
        <v>49938</v>
      </c>
      <c r="AK41" s="10">
        <v>50963</v>
      </c>
      <c r="AL41" s="10">
        <v>52305</v>
      </c>
      <c r="AM41" s="10">
        <v>53311</v>
      </c>
      <c r="AN41" s="10">
        <v>53715</v>
      </c>
      <c r="AO41" s="10">
        <v>54616</v>
      </c>
      <c r="AP41" s="10">
        <v>55624</v>
      </c>
      <c r="AQ41" s="10">
        <v>57243</v>
      </c>
      <c r="AR41" s="32">
        <v>58018</v>
      </c>
      <c r="AS41" s="32">
        <v>58881</v>
      </c>
      <c r="AT41" s="32">
        <v>59690</v>
      </c>
      <c r="AU41" s="32">
        <v>60690</v>
      </c>
    </row>
    <row r="42" spans="1:64" x14ac:dyDescent="0.35">
      <c r="A42" s="32">
        <v>11900</v>
      </c>
      <c r="B42" s="32">
        <v>12000</v>
      </c>
      <c r="C42" s="32">
        <v>12200</v>
      </c>
      <c r="D42" s="32">
        <v>12300</v>
      </c>
      <c r="E42" s="32">
        <v>12300</v>
      </c>
      <c r="F42" s="32">
        <v>12600</v>
      </c>
      <c r="G42" s="32">
        <v>12800</v>
      </c>
      <c r="H42" s="32">
        <v>13014</v>
      </c>
      <c r="I42" s="32">
        <v>13464</v>
      </c>
      <c r="J42" s="32">
        <v>13815</v>
      </c>
      <c r="K42" s="32">
        <v>14064</v>
      </c>
      <c r="L42" s="32">
        <v>14433</v>
      </c>
      <c r="M42" s="32">
        <v>14759</v>
      </c>
      <c r="N42" s="32">
        <v>15335</v>
      </c>
      <c r="O42" s="32">
        <v>15742</v>
      </c>
      <c r="P42" s="32">
        <v>16023</v>
      </c>
      <c r="Q42" s="32">
        <v>16628</v>
      </c>
      <c r="R42" s="32">
        <v>17235</v>
      </c>
      <c r="S42" s="32">
        <v>17661</v>
      </c>
      <c r="T42" s="32">
        <v>18164</v>
      </c>
      <c r="U42" s="32">
        <v>18612</v>
      </c>
      <c r="V42" s="9" t="s">
        <v>8</v>
      </c>
      <c r="W42" s="10">
        <v>18954</v>
      </c>
      <c r="X42" s="10">
        <v>19373</v>
      </c>
      <c r="Y42" s="10">
        <v>19754</v>
      </c>
      <c r="Z42" s="10">
        <v>20283</v>
      </c>
      <c r="AA42" s="10">
        <v>20393</v>
      </c>
      <c r="AB42" s="10">
        <v>20352</v>
      </c>
      <c r="AC42" s="10">
        <v>20440</v>
      </c>
      <c r="AD42" s="10">
        <v>21443</v>
      </c>
      <c r="AE42" s="10">
        <v>21956</v>
      </c>
      <c r="AF42" s="10">
        <v>22430</v>
      </c>
      <c r="AG42" s="10">
        <v>23025</v>
      </c>
      <c r="AH42" s="10">
        <v>23538</v>
      </c>
      <c r="AI42" s="10">
        <v>24098</v>
      </c>
      <c r="AJ42" s="10">
        <v>24670</v>
      </c>
      <c r="AK42" s="10">
        <v>25259</v>
      </c>
      <c r="AL42" s="10">
        <v>25503</v>
      </c>
      <c r="AM42" s="10">
        <v>25956</v>
      </c>
      <c r="AN42" s="10">
        <v>26328</v>
      </c>
      <c r="AO42" s="10">
        <v>26800</v>
      </c>
      <c r="AP42" s="10">
        <v>27351</v>
      </c>
      <c r="AQ42" s="10">
        <v>28016</v>
      </c>
      <c r="AR42" s="32">
        <v>28365</v>
      </c>
      <c r="AS42" s="32">
        <v>28766</v>
      </c>
      <c r="AT42" s="32">
        <v>29016</v>
      </c>
      <c r="AU42" s="32">
        <v>29568</v>
      </c>
    </row>
    <row r="43" spans="1:64" x14ac:dyDescent="0.35">
      <c r="A43" s="32">
        <v>62400</v>
      </c>
      <c r="B43" s="32">
        <v>62400</v>
      </c>
      <c r="C43" s="32">
        <v>62500</v>
      </c>
      <c r="D43" s="32">
        <v>62400</v>
      </c>
      <c r="E43" s="32">
        <v>63000</v>
      </c>
      <c r="F43" s="32">
        <v>63600</v>
      </c>
      <c r="G43" s="32">
        <v>64500</v>
      </c>
      <c r="H43" s="32">
        <v>65264</v>
      </c>
      <c r="I43" s="32">
        <v>67496</v>
      </c>
      <c r="J43" s="32">
        <v>69905</v>
      </c>
      <c r="K43" s="32">
        <v>71770</v>
      </c>
      <c r="L43" s="32">
        <v>73135</v>
      </c>
      <c r="M43" s="32">
        <v>74985</v>
      </c>
      <c r="N43" s="32">
        <v>76591</v>
      </c>
      <c r="O43" s="32">
        <v>77320</v>
      </c>
      <c r="P43" s="32">
        <v>77730</v>
      </c>
      <c r="Q43" s="32">
        <v>80033</v>
      </c>
      <c r="R43" s="32">
        <v>81249</v>
      </c>
      <c r="S43" s="32">
        <v>82766</v>
      </c>
      <c r="T43" s="32">
        <v>84553</v>
      </c>
      <c r="U43" s="32">
        <v>87156</v>
      </c>
      <c r="V43" s="9" t="s">
        <v>9</v>
      </c>
      <c r="W43" s="10">
        <v>89393</v>
      </c>
      <c r="X43" s="10">
        <v>91627</v>
      </c>
      <c r="Y43" s="10">
        <v>94506</v>
      </c>
      <c r="Z43" s="10">
        <v>99761</v>
      </c>
      <c r="AA43" s="10">
        <v>103721</v>
      </c>
      <c r="AB43" s="10">
        <v>106960</v>
      </c>
      <c r="AC43" s="10">
        <v>110012</v>
      </c>
      <c r="AD43" s="10">
        <v>114471</v>
      </c>
      <c r="AE43" s="10">
        <v>118403</v>
      </c>
      <c r="AF43" s="10">
        <v>122457</v>
      </c>
      <c r="AG43" s="10">
        <v>124076</v>
      </c>
      <c r="AH43" s="10">
        <v>126794</v>
      </c>
      <c r="AI43" s="10">
        <v>129728</v>
      </c>
      <c r="AJ43" s="10">
        <v>131052</v>
      </c>
      <c r="AK43" s="10">
        <v>133640</v>
      </c>
      <c r="AL43" s="10">
        <v>136285</v>
      </c>
      <c r="AM43" s="10">
        <v>137834</v>
      </c>
      <c r="AN43" s="10">
        <v>139791</v>
      </c>
      <c r="AO43" s="10">
        <v>141219</v>
      </c>
      <c r="AP43" s="10">
        <v>143945</v>
      </c>
      <c r="AQ43" s="10">
        <v>146167</v>
      </c>
      <c r="AR43" s="32">
        <v>147262</v>
      </c>
      <c r="AS43" s="32">
        <v>147744</v>
      </c>
      <c r="AT43" s="32">
        <v>150244</v>
      </c>
      <c r="AU43" s="32">
        <v>153086</v>
      </c>
    </row>
    <row r="44" spans="1:64" x14ac:dyDescent="0.35">
      <c r="A44" s="32">
        <v>253500</v>
      </c>
      <c r="B44" s="32">
        <v>254500</v>
      </c>
      <c r="C44" s="32">
        <v>255500</v>
      </c>
      <c r="D44" s="32">
        <v>256700</v>
      </c>
      <c r="E44" s="32">
        <v>258400</v>
      </c>
      <c r="F44" s="32">
        <v>261900</v>
      </c>
      <c r="G44" s="32">
        <v>266500</v>
      </c>
      <c r="H44" s="32">
        <v>271644</v>
      </c>
      <c r="I44" s="32">
        <v>280767</v>
      </c>
      <c r="J44" s="32">
        <v>289966</v>
      </c>
      <c r="K44" s="32">
        <v>297192</v>
      </c>
      <c r="L44" s="32">
        <v>304653</v>
      </c>
      <c r="M44" s="32">
        <v>311945</v>
      </c>
      <c r="N44" s="32">
        <v>321532</v>
      </c>
      <c r="O44" s="32">
        <v>327824</v>
      </c>
      <c r="P44" s="32">
        <v>333215</v>
      </c>
      <c r="Q44" s="32">
        <v>345216</v>
      </c>
      <c r="R44" s="32">
        <v>355364</v>
      </c>
      <c r="S44" s="32">
        <v>364391</v>
      </c>
      <c r="T44" s="32">
        <v>374718</v>
      </c>
      <c r="U44" s="32">
        <v>387371</v>
      </c>
      <c r="V44" s="11" t="s">
        <v>14</v>
      </c>
      <c r="W44" s="56">
        <v>400936</v>
      </c>
      <c r="X44" s="56">
        <v>413870</v>
      </c>
      <c r="Y44" s="56">
        <v>428341</v>
      </c>
      <c r="Z44" s="56">
        <v>443613</v>
      </c>
      <c r="AA44" s="56">
        <v>456528</v>
      </c>
      <c r="AB44" s="56">
        <v>466687</v>
      </c>
      <c r="AC44" s="56">
        <v>477805</v>
      </c>
      <c r="AD44" s="56">
        <v>501600</v>
      </c>
      <c r="AE44" s="56">
        <v>518862</v>
      </c>
      <c r="AF44" s="56">
        <v>537136</v>
      </c>
      <c r="AG44" s="56">
        <v>551423</v>
      </c>
      <c r="AH44" s="56">
        <v>567903</v>
      </c>
      <c r="AI44" s="56">
        <v>586350</v>
      </c>
      <c r="AJ44" s="56">
        <v>602712</v>
      </c>
      <c r="AK44" s="56">
        <v>619203</v>
      </c>
      <c r="AL44" s="56">
        <v>633683</v>
      </c>
      <c r="AM44" s="56">
        <v>646352</v>
      </c>
      <c r="AN44" s="56">
        <v>654981</v>
      </c>
      <c r="AO44" s="56">
        <v>663534</v>
      </c>
      <c r="AP44" s="56">
        <v>679999</v>
      </c>
      <c r="AQ44" s="56">
        <v>694043</v>
      </c>
      <c r="AR44" s="32">
        <v>698671</v>
      </c>
      <c r="AS44" s="32">
        <v>701740</v>
      </c>
      <c r="AT44" s="32">
        <v>710901</v>
      </c>
      <c r="AU44" s="32">
        <v>722875</v>
      </c>
    </row>
    <row r="47" spans="1:64" x14ac:dyDescent="0.35">
      <c r="A47" s="32" t="str">
        <f>Status</f>
        <v>Aktive</v>
      </c>
      <c r="B47" s="32">
        <f t="shared" ref="B47" si="0">IF(Status="Aktive",A2,IF(Status="Ruhende",A17,A32))</f>
        <v>1980</v>
      </c>
      <c r="C47" s="32">
        <f t="shared" ref="C47" si="1">IF(Status="Aktive",B2,IF(Status="Ruhende",B17,B32))</f>
        <v>1981</v>
      </c>
      <c r="D47" s="32">
        <f t="shared" ref="D47" si="2">IF(Status="Aktive",C2,IF(Status="Ruhende",C17,C32))</f>
        <v>1982</v>
      </c>
      <c r="E47" s="32">
        <f t="shared" ref="E47" si="3">IF(Status="Aktive",D2,IF(Status="Ruhende",D17,D32))</f>
        <v>1983</v>
      </c>
      <c r="F47" s="32">
        <f t="shared" ref="F47" si="4">IF(Status="Aktive",E2,IF(Status="Ruhende",E17,E32))</f>
        <v>1984</v>
      </c>
      <c r="G47" s="32">
        <f t="shared" ref="G47" si="5">IF(Status="Aktive",F2,IF(Status="Ruhende",F17,F32))</f>
        <v>1985</v>
      </c>
      <c r="H47" s="32">
        <f t="shared" ref="H47" si="6">IF(Status="Aktive",G2,IF(Status="Ruhende",G17,G32))</f>
        <v>1986</v>
      </c>
      <c r="I47" s="32">
        <f t="shared" ref="I47" si="7">IF(Status="Aktive",H2,IF(Status="Ruhende",H17,H32))</f>
        <v>1987</v>
      </c>
      <c r="J47" s="32">
        <f t="shared" ref="J47" si="8">IF(Status="Aktive",I2,IF(Status="Ruhende",I17,I32))</f>
        <v>1988</v>
      </c>
      <c r="K47" s="32">
        <f t="shared" ref="K47" si="9">IF(Status="Aktive",J2,IF(Status="Ruhende",J17,J32))</f>
        <v>1989</v>
      </c>
      <c r="L47" s="32">
        <f t="shared" ref="L47" si="10">IF(Status="Aktive",K2,IF(Status="Ruhende",K17,K32))</f>
        <v>1990</v>
      </c>
      <c r="M47" s="32">
        <f t="shared" ref="M47" si="11">IF(Status="Aktive",L2,IF(Status="Ruhende",L17,L32))</f>
        <v>1991</v>
      </c>
      <c r="N47" s="32">
        <f t="shared" ref="N47" si="12">IF(Status="Aktive",M2,IF(Status="Ruhende",M17,M32))</f>
        <v>1992</v>
      </c>
      <c r="O47" s="32">
        <f t="shared" ref="O47" si="13">IF(Status="Aktive",N2,IF(Status="Ruhende",N17,N32))</f>
        <v>1993</v>
      </c>
      <c r="P47" s="32">
        <f t="shared" ref="P47" si="14">IF(Status="Aktive",O2,IF(Status="Ruhende",O17,O32))</f>
        <v>1994</v>
      </c>
      <c r="Q47" s="32">
        <f t="shared" ref="Q47" si="15">IF(Status="Aktive",P2,IF(Status="Ruhende",P17,P32))</f>
        <v>1995</v>
      </c>
      <c r="R47" s="32">
        <f t="shared" ref="R47" si="16">IF(Status="Aktive",Q2,IF(Status="Ruhende",Q17,Q32))</f>
        <v>1996</v>
      </c>
      <c r="S47" s="32">
        <f t="shared" ref="S47" si="17">IF(Status="Aktive",R2,IF(Status="Ruhende",R17,R32))</f>
        <v>1997</v>
      </c>
      <c r="T47" s="32">
        <f t="shared" ref="T47" si="18">IF(Status="Aktive",S2,IF(Status="Ruhende",S17,S32))</f>
        <v>1998</v>
      </c>
      <c r="U47" s="32">
        <f t="shared" ref="U47" si="19">IF(Status="Aktive",T2,IF(Status="Ruhende",T17,T32))</f>
        <v>1999</v>
      </c>
      <c r="V47" s="32">
        <v>2000</v>
      </c>
      <c r="W47" s="32">
        <v>2001</v>
      </c>
      <c r="X47" s="32">
        <v>2002</v>
      </c>
      <c r="Y47" s="32">
        <v>2003</v>
      </c>
      <c r="Z47" s="32">
        <v>2004</v>
      </c>
      <c r="AA47" s="32">
        <v>2005</v>
      </c>
      <c r="AB47" s="32">
        <v>2006</v>
      </c>
      <c r="AC47" s="32">
        <v>2007</v>
      </c>
      <c r="AD47" s="32">
        <v>2008</v>
      </c>
      <c r="AE47" s="32">
        <v>2009</v>
      </c>
      <c r="AF47" s="32">
        <v>2010</v>
      </c>
      <c r="AG47" s="32">
        <v>2011</v>
      </c>
      <c r="AH47" s="32">
        <v>2012</v>
      </c>
      <c r="AI47" s="32">
        <v>2013</v>
      </c>
      <c r="AJ47" s="32">
        <v>2014</v>
      </c>
      <c r="AK47" s="32">
        <v>2015</v>
      </c>
      <c r="AL47" s="32">
        <v>2016</v>
      </c>
      <c r="AM47" s="32">
        <v>2017</v>
      </c>
      <c r="AN47" s="32">
        <v>2018</v>
      </c>
      <c r="AO47" s="32">
        <v>2019</v>
      </c>
      <c r="AP47" s="32">
        <v>2020</v>
      </c>
      <c r="AQ47" s="32">
        <v>2021</v>
      </c>
      <c r="AR47" s="32">
        <v>2022</v>
      </c>
      <c r="AS47" s="32">
        <v>2023</v>
      </c>
      <c r="AT47" s="32">
        <v>2024</v>
      </c>
      <c r="AU47" s="32">
        <v>2025</v>
      </c>
      <c r="AV47" s="32" t="e">
        <v>#VALUE!</v>
      </c>
      <c r="AW47" s="32" t="e">
        <v>#VALUE!</v>
      </c>
      <c r="AX47" s="32" t="e">
        <v>#VALUE!</v>
      </c>
      <c r="AY47" s="32" t="e">
        <v>#VALUE!</v>
      </c>
      <c r="AZ47" s="32" t="e">
        <v>#VALUE!</v>
      </c>
      <c r="BA47" s="32" t="e">
        <v>#VALUE!</v>
      </c>
      <c r="BB47" s="32" t="e">
        <v>#VALUE!</v>
      </c>
      <c r="BC47" s="32" t="e">
        <v>#VALUE!</v>
      </c>
      <c r="BD47" s="32" t="e">
        <v>#VALUE!</v>
      </c>
      <c r="BE47" s="32" t="e">
        <v>#VALUE!</v>
      </c>
      <c r="BF47" s="32" t="e">
        <v>#VALUE!</v>
      </c>
      <c r="BG47" s="32" t="e">
        <v>#VALUE!</v>
      </c>
      <c r="BH47" s="32" t="e">
        <v>#VALUE!</v>
      </c>
      <c r="BI47" s="32" t="e">
        <v>#VALUE!</v>
      </c>
      <c r="BJ47" s="32" t="e">
        <v>#VALUE!</v>
      </c>
      <c r="BK47" s="32" t="e">
        <v>#VALUE!</v>
      </c>
      <c r="BL47" s="32" t="e">
        <v>#VALUE!</v>
      </c>
    </row>
    <row r="48" spans="1:64" x14ac:dyDescent="0.35">
      <c r="A48" s="32" t="str">
        <f t="shared" ref="A48:A59" si="20">IF(Status="Aktive",V3,IF(Status="Ruhende",V18,V33))</f>
        <v>Anzahl Mitglieder</v>
      </c>
    </row>
    <row r="49" spans="1:64" x14ac:dyDescent="0.35">
      <c r="A49" s="32" t="str">
        <f t="shared" si="20"/>
        <v>Zeilenbeschriftungen</v>
      </c>
      <c r="B49" s="32" t="str">
        <f t="shared" ref="B49:U49" si="21">"Jahresstatistik " &amp; B47</f>
        <v>Jahresstatistik 1980</v>
      </c>
      <c r="C49" s="32" t="str">
        <f t="shared" si="21"/>
        <v>Jahresstatistik 1981</v>
      </c>
      <c r="D49" s="32" t="str">
        <f t="shared" si="21"/>
        <v>Jahresstatistik 1982</v>
      </c>
      <c r="E49" s="32" t="str">
        <f t="shared" si="21"/>
        <v>Jahresstatistik 1983</v>
      </c>
      <c r="F49" s="32" t="str">
        <f t="shared" si="21"/>
        <v>Jahresstatistik 1984</v>
      </c>
      <c r="G49" s="32" t="str">
        <f t="shared" si="21"/>
        <v>Jahresstatistik 1985</v>
      </c>
      <c r="H49" s="32" t="str">
        <f t="shared" si="21"/>
        <v>Jahresstatistik 1986</v>
      </c>
      <c r="I49" s="32" t="str">
        <f t="shared" si="21"/>
        <v>Jahresstatistik 1987</v>
      </c>
      <c r="J49" s="32" t="str">
        <f t="shared" si="21"/>
        <v>Jahresstatistik 1988</v>
      </c>
      <c r="K49" s="32" t="str">
        <f t="shared" si="21"/>
        <v>Jahresstatistik 1989</v>
      </c>
      <c r="L49" s="32" t="str">
        <f t="shared" si="21"/>
        <v>Jahresstatistik 1990</v>
      </c>
      <c r="M49" s="32" t="str">
        <f t="shared" si="21"/>
        <v>Jahresstatistik 1991</v>
      </c>
      <c r="N49" s="32" t="str">
        <f t="shared" si="21"/>
        <v>Jahresstatistik 1992</v>
      </c>
      <c r="O49" s="32" t="str">
        <f t="shared" si="21"/>
        <v>Jahresstatistik 1993</v>
      </c>
      <c r="P49" s="32" t="str">
        <f t="shared" si="21"/>
        <v>Jahresstatistik 1994</v>
      </c>
      <c r="Q49" s="32" t="str">
        <f t="shared" si="21"/>
        <v>Jahresstatistik 1995</v>
      </c>
      <c r="R49" s="32" t="str">
        <f t="shared" si="21"/>
        <v>Jahresstatistik 1996</v>
      </c>
      <c r="S49" s="32" t="str">
        <f t="shared" si="21"/>
        <v>Jahresstatistik 1997</v>
      </c>
      <c r="T49" s="32" t="str">
        <f t="shared" si="21"/>
        <v>Jahresstatistik 1998</v>
      </c>
      <c r="U49" s="32" t="str">
        <f t="shared" si="21"/>
        <v>Jahresstatistik 1999</v>
      </c>
      <c r="V49" s="32" t="str">
        <f>"Jahresstatistik " &amp; V47</f>
        <v>Jahresstatistik 2000</v>
      </c>
      <c r="W49" s="32" t="str">
        <f t="shared" ref="W49:AI49" si="22">IF(Status="Aktive",W4,IF(Status="Ruhende",W19,W34))</f>
        <v>Jahresstatistik 2001</v>
      </c>
      <c r="X49" s="32" t="str">
        <f t="shared" si="22"/>
        <v>Jahresstatistik 2002</v>
      </c>
      <c r="Y49" s="32" t="str">
        <f t="shared" si="22"/>
        <v>Jahresstatistik 2003</v>
      </c>
      <c r="Z49" s="32" t="str">
        <f t="shared" si="22"/>
        <v>Jahresstatistik 2004</v>
      </c>
      <c r="AA49" s="32" t="str">
        <f t="shared" si="22"/>
        <v>Jahresstatistik 2005</v>
      </c>
      <c r="AB49" s="32" t="str">
        <f t="shared" si="22"/>
        <v>Jahresstatistik 2006</v>
      </c>
      <c r="AC49" s="32" t="str">
        <f t="shared" si="22"/>
        <v>Jahresstatistik 2007</v>
      </c>
      <c r="AD49" s="32" t="str">
        <f t="shared" si="22"/>
        <v>Jahresstatistik 2008</v>
      </c>
      <c r="AE49" s="32" t="str">
        <f t="shared" si="22"/>
        <v>Jahresstatistik 2009</v>
      </c>
      <c r="AF49" s="32" t="str">
        <f t="shared" si="22"/>
        <v>Jahresstatistik 2010</v>
      </c>
      <c r="AG49" s="32" t="str">
        <f t="shared" si="22"/>
        <v>Jahresstatistik 2011</v>
      </c>
      <c r="AH49" s="32" t="str">
        <f t="shared" si="22"/>
        <v>Jahresstatistik 2012</v>
      </c>
      <c r="AI49" s="32" t="str">
        <f t="shared" si="22"/>
        <v>Jahresstatistik 2013</v>
      </c>
      <c r="AJ49" s="32" t="str">
        <f t="shared" ref="AJ49:BL49" si="23">IF(Status="Aktive",AJ4,IF(Status="Ruhende",AJ19,AJ34))</f>
        <v>Jahresstatistik 2014</v>
      </c>
      <c r="AK49" s="32" t="str">
        <f t="shared" si="23"/>
        <v>Jahresstatistik 2015</v>
      </c>
      <c r="AL49" s="32" t="str">
        <f t="shared" si="23"/>
        <v>Jahresstatistik 2016</v>
      </c>
      <c r="AM49" s="32" t="str">
        <f t="shared" si="23"/>
        <v>Jahresstatistik 2017</v>
      </c>
      <c r="AN49" s="32" t="str">
        <f t="shared" si="23"/>
        <v>Jahresstatistik 2018</v>
      </c>
      <c r="AO49" s="32" t="str">
        <f t="shared" si="23"/>
        <v>Jahresstatistik 2019</v>
      </c>
      <c r="AP49" s="32" t="str">
        <f t="shared" si="23"/>
        <v>Jahresstatistik 2020</v>
      </c>
      <c r="AQ49" s="32" t="str">
        <f t="shared" si="23"/>
        <v>Jahresstatistik 2021</v>
      </c>
      <c r="AR49" s="32" t="str">
        <f t="shared" si="23"/>
        <v>Jahresstatistik 2022</v>
      </c>
      <c r="AS49" s="32" t="str">
        <f t="shared" si="23"/>
        <v>Jahresstatistik 2023</v>
      </c>
      <c r="AT49" s="32" t="str">
        <f t="shared" si="23"/>
        <v>Jahresstatistik 2024</v>
      </c>
      <c r="AU49" s="32" t="str">
        <f t="shared" si="23"/>
        <v>Jahresstatistik 2025</v>
      </c>
      <c r="AV49" s="32">
        <f t="shared" si="23"/>
        <v>0</v>
      </c>
      <c r="AW49" s="32">
        <f t="shared" si="23"/>
        <v>0</v>
      </c>
      <c r="AX49" s="32">
        <f t="shared" si="23"/>
        <v>0</v>
      </c>
      <c r="AY49" s="32">
        <f t="shared" si="23"/>
        <v>0</v>
      </c>
      <c r="AZ49" s="32">
        <f t="shared" si="23"/>
        <v>0</v>
      </c>
      <c r="BA49" s="32">
        <f t="shared" si="23"/>
        <v>0</v>
      </c>
      <c r="BB49" s="32">
        <f t="shared" si="23"/>
        <v>0</v>
      </c>
      <c r="BC49" s="32">
        <f t="shared" si="23"/>
        <v>0</v>
      </c>
      <c r="BD49" s="32">
        <f t="shared" si="23"/>
        <v>0</v>
      </c>
      <c r="BE49" s="32">
        <f t="shared" si="23"/>
        <v>0</v>
      </c>
      <c r="BF49" s="32">
        <f t="shared" si="23"/>
        <v>0</v>
      </c>
      <c r="BG49" s="32">
        <f t="shared" si="23"/>
        <v>0</v>
      </c>
      <c r="BH49" s="32">
        <f t="shared" si="23"/>
        <v>0</v>
      </c>
      <c r="BI49" s="32">
        <f t="shared" si="23"/>
        <v>0</v>
      </c>
      <c r="BJ49" s="32">
        <f t="shared" si="23"/>
        <v>0</v>
      </c>
      <c r="BK49" s="32">
        <f t="shared" si="23"/>
        <v>0</v>
      </c>
      <c r="BL49" s="32">
        <f t="shared" si="23"/>
        <v>0</v>
      </c>
    </row>
    <row r="50" spans="1:64" x14ac:dyDescent="0.35">
      <c r="A50" s="32" t="str">
        <f t="shared" si="20"/>
        <v>Burgenland</v>
      </c>
      <c r="B50" s="32">
        <f t="shared" ref="B50:V50" si="24">IF(Status="Aktive",A5,IF(Status="Ruhende",A20,A35))</f>
        <v>7197</v>
      </c>
      <c r="C50" s="32">
        <f t="shared" si="24"/>
        <v>7032</v>
      </c>
      <c r="D50" s="32">
        <f t="shared" si="24"/>
        <v>7015</v>
      </c>
      <c r="E50" s="32">
        <f t="shared" si="24"/>
        <v>7013</v>
      </c>
      <c r="F50" s="32">
        <f t="shared" si="24"/>
        <v>7048</v>
      </c>
      <c r="G50" s="32">
        <f t="shared" si="24"/>
        <v>7044</v>
      </c>
      <c r="H50" s="32">
        <f t="shared" si="24"/>
        <v>7134</v>
      </c>
      <c r="I50" s="32">
        <f t="shared" si="24"/>
        <v>7237</v>
      </c>
      <c r="J50" s="32">
        <f t="shared" si="24"/>
        <v>7385</v>
      </c>
      <c r="K50" s="32">
        <f t="shared" si="24"/>
        <v>7626</v>
      </c>
      <c r="L50" s="32">
        <f t="shared" si="24"/>
        <v>7759</v>
      </c>
      <c r="M50" s="32">
        <f t="shared" si="24"/>
        <v>7821</v>
      </c>
      <c r="N50" s="32">
        <f t="shared" si="24"/>
        <v>7883</v>
      </c>
      <c r="O50" s="32">
        <f t="shared" si="24"/>
        <v>7888</v>
      </c>
      <c r="P50" s="32">
        <f t="shared" si="24"/>
        <v>8002</v>
      </c>
      <c r="Q50" s="32">
        <f t="shared" si="24"/>
        <v>7969</v>
      </c>
      <c r="R50" s="32">
        <f t="shared" si="24"/>
        <v>8196</v>
      </c>
      <c r="S50" s="32">
        <f t="shared" si="24"/>
        <v>8412</v>
      </c>
      <c r="T50" s="32">
        <f t="shared" si="24"/>
        <v>8692</v>
      </c>
      <c r="U50" s="32">
        <f t="shared" si="24"/>
        <v>9068</v>
      </c>
      <c r="V50" s="32">
        <f t="shared" si="24"/>
        <v>9473</v>
      </c>
      <c r="W50" s="32">
        <f t="shared" ref="W50:BL50" si="25">IF(Status="Aktive",W5,IF(Status="Ruhende",W20,W35))</f>
        <v>9761</v>
      </c>
      <c r="X50" s="32">
        <f t="shared" si="25"/>
        <v>10119</v>
      </c>
      <c r="Y50" s="32">
        <f t="shared" si="25"/>
        <v>10579</v>
      </c>
      <c r="Z50" s="32">
        <f t="shared" si="25"/>
        <v>11063</v>
      </c>
      <c r="AA50" s="32">
        <f t="shared" si="25"/>
        <v>11540</v>
      </c>
      <c r="AB50" s="32">
        <f t="shared" si="25"/>
        <v>11883</v>
      </c>
      <c r="AC50" s="32">
        <f t="shared" si="25"/>
        <v>12296</v>
      </c>
      <c r="AD50" s="32">
        <f t="shared" si="25"/>
        <v>13409</v>
      </c>
      <c r="AE50" s="32">
        <f t="shared" si="25"/>
        <v>14068</v>
      </c>
      <c r="AF50" s="32">
        <f t="shared" si="25"/>
        <v>15011</v>
      </c>
      <c r="AG50" s="32">
        <f t="shared" si="25"/>
        <v>15666</v>
      </c>
      <c r="AH50" s="32">
        <f t="shared" si="25"/>
        <v>16264</v>
      </c>
      <c r="AI50" s="32">
        <f t="shared" si="25"/>
        <v>16711</v>
      </c>
      <c r="AJ50" s="32">
        <f t="shared" si="25"/>
        <v>17321</v>
      </c>
      <c r="AK50" s="32">
        <f t="shared" si="25"/>
        <v>17908</v>
      </c>
      <c r="AL50" s="32">
        <f t="shared" si="25"/>
        <v>18532</v>
      </c>
      <c r="AM50" s="32">
        <f t="shared" si="25"/>
        <v>18870</v>
      </c>
      <c r="AN50" s="32">
        <f t="shared" si="25"/>
        <v>19393</v>
      </c>
      <c r="AO50" s="32">
        <f t="shared" si="25"/>
        <v>19790</v>
      </c>
      <c r="AP50" s="32">
        <f t="shared" si="25"/>
        <v>20090</v>
      </c>
      <c r="AQ50" s="32">
        <f t="shared" si="25"/>
        <v>20546</v>
      </c>
      <c r="AR50" s="32">
        <f t="shared" si="25"/>
        <v>20962</v>
      </c>
      <c r="AS50" s="32">
        <f t="shared" si="25"/>
        <v>21240</v>
      </c>
      <c r="AT50" s="32">
        <f t="shared" si="25"/>
        <v>21495</v>
      </c>
      <c r="AU50" s="32">
        <f t="shared" si="25"/>
        <v>21835</v>
      </c>
      <c r="AV50" s="32">
        <f t="shared" si="25"/>
        <v>0</v>
      </c>
      <c r="AW50" s="32">
        <f t="shared" si="25"/>
        <v>0</v>
      </c>
      <c r="AX50" s="32">
        <f t="shared" si="25"/>
        <v>0</v>
      </c>
      <c r="AY50" s="32">
        <f t="shared" si="25"/>
        <v>0</v>
      </c>
      <c r="AZ50" s="32">
        <f t="shared" si="25"/>
        <v>0</v>
      </c>
      <c r="BA50" s="32">
        <f t="shared" si="25"/>
        <v>0</v>
      </c>
      <c r="BB50" s="32">
        <f t="shared" si="25"/>
        <v>0</v>
      </c>
      <c r="BC50" s="32">
        <f t="shared" si="25"/>
        <v>0</v>
      </c>
      <c r="BD50" s="32">
        <f t="shared" si="25"/>
        <v>0</v>
      </c>
      <c r="BE50" s="32">
        <f t="shared" si="25"/>
        <v>0</v>
      </c>
      <c r="BF50" s="32">
        <f t="shared" si="25"/>
        <v>0</v>
      </c>
      <c r="BG50" s="32">
        <f t="shared" si="25"/>
        <v>0</v>
      </c>
      <c r="BH50" s="32">
        <f t="shared" si="25"/>
        <v>0</v>
      </c>
      <c r="BI50" s="32">
        <f t="shared" si="25"/>
        <v>0</v>
      </c>
      <c r="BJ50" s="32">
        <f t="shared" si="25"/>
        <v>0</v>
      </c>
      <c r="BK50" s="32">
        <f t="shared" si="25"/>
        <v>0</v>
      </c>
      <c r="BL50" s="32">
        <f t="shared" si="25"/>
        <v>0</v>
      </c>
    </row>
    <row r="51" spans="1:64" x14ac:dyDescent="0.35">
      <c r="A51" s="32" t="str">
        <f t="shared" si="20"/>
        <v>Kärnten</v>
      </c>
      <c r="B51" s="32">
        <f t="shared" ref="B51:V51" si="26">IF(Status="Aktive",A6,IF(Status="Ruhende",A21,A36))</f>
        <v>15936</v>
      </c>
      <c r="C51" s="32">
        <f t="shared" si="26"/>
        <v>16606</v>
      </c>
      <c r="D51" s="32">
        <f t="shared" si="26"/>
        <v>16488</v>
      </c>
      <c r="E51" s="32">
        <f t="shared" si="26"/>
        <v>16318</v>
      </c>
      <c r="F51" s="32">
        <f t="shared" si="26"/>
        <v>16385</v>
      </c>
      <c r="G51" s="32">
        <f t="shared" si="26"/>
        <v>16270</v>
      </c>
      <c r="H51" s="32">
        <f t="shared" si="26"/>
        <v>16377</v>
      </c>
      <c r="I51" s="32">
        <f t="shared" si="26"/>
        <v>16677</v>
      </c>
      <c r="J51" s="32">
        <f t="shared" si="26"/>
        <v>16934</v>
      </c>
      <c r="K51" s="32">
        <f t="shared" si="26"/>
        <v>17146</v>
      </c>
      <c r="L51" s="32">
        <f t="shared" si="26"/>
        <v>17210</v>
      </c>
      <c r="M51" s="32">
        <f t="shared" si="26"/>
        <v>17406</v>
      </c>
      <c r="N51" s="32">
        <f t="shared" si="26"/>
        <v>17593</v>
      </c>
      <c r="O51" s="32">
        <f t="shared" si="26"/>
        <v>17982</v>
      </c>
      <c r="P51" s="32">
        <f t="shared" si="26"/>
        <v>18142</v>
      </c>
      <c r="Q51" s="32">
        <f t="shared" si="26"/>
        <v>18422</v>
      </c>
      <c r="R51" s="32">
        <f t="shared" si="26"/>
        <v>18878</v>
      </c>
      <c r="S51" s="32">
        <f t="shared" si="26"/>
        <v>19343</v>
      </c>
      <c r="T51" s="32">
        <f t="shared" si="26"/>
        <v>19697</v>
      </c>
      <c r="U51" s="32">
        <f t="shared" si="26"/>
        <v>19942</v>
      </c>
      <c r="V51" s="32">
        <f t="shared" si="26"/>
        <v>20493</v>
      </c>
      <c r="W51" s="32">
        <f t="shared" ref="W51:BL51" si="27">IF(Status="Aktive",W6,IF(Status="Ruhende",W21,W36))</f>
        <v>21147</v>
      </c>
      <c r="X51" s="32">
        <f t="shared" si="27"/>
        <v>21678</v>
      </c>
      <c r="Y51" s="32">
        <f t="shared" si="27"/>
        <v>22305</v>
      </c>
      <c r="Z51" s="32">
        <f t="shared" si="27"/>
        <v>22809</v>
      </c>
      <c r="AA51" s="32">
        <f t="shared" si="27"/>
        <v>23487</v>
      </c>
      <c r="AB51" s="32">
        <f t="shared" si="27"/>
        <v>24199</v>
      </c>
      <c r="AC51" s="32">
        <f t="shared" si="27"/>
        <v>24889</v>
      </c>
      <c r="AD51" s="32">
        <f t="shared" si="27"/>
        <v>25591</v>
      </c>
      <c r="AE51" s="32">
        <f t="shared" si="27"/>
        <v>26217</v>
      </c>
      <c r="AF51" s="32">
        <f t="shared" si="27"/>
        <v>26639</v>
      </c>
      <c r="AG51" s="32">
        <f t="shared" si="27"/>
        <v>27425</v>
      </c>
      <c r="AH51" s="32">
        <f t="shared" si="27"/>
        <v>28325</v>
      </c>
      <c r="AI51" s="32">
        <f t="shared" si="27"/>
        <v>29561</v>
      </c>
      <c r="AJ51" s="32">
        <f t="shared" si="27"/>
        <v>30916</v>
      </c>
      <c r="AK51" s="32">
        <f t="shared" si="27"/>
        <v>31565</v>
      </c>
      <c r="AL51" s="32">
        <f t="shared" si="27"/>
        <v>32559</v>
      </c>
      <c r="AM51" s="32">
        <f t="shared" si="27"/>
        <v>33112</v>
      </c>
      <c r="AN51" s="32">
        <f t="shared" si="27"/>
        <v>33964</v>
      </c>
      <c r="AO51" s="32">
        <f t="shared" si="27"/>
        <v>34446</v>
      </c>
      <c r="AP51" s="32">
        <f t="shared" si="27"/>
        <v>35292</v>
      </c>
      <c r="AQ51" s="32">
        <f t="shared" si="27"/>
        <v>36330</v>
      </c>
      <c r="AR51" s="32">
        <f t="shared" si="27"/>
        <v>36751</v>
      </c>
      <c r="AS51" s="32">
        <f t="shared" si="27"/>
        <v>37491</v>
      </c>
      <c r="AT51" s="32">
        <f t="shared" si="27"/>
        <v>38265</v>
      </c>
      <c r="AU51" s="32">
        <f t="shared" si="27"/>
        <v>39384</v>
      </c>
      <c r="AV51" s="32">
        <f t="shared" si="27"/>
        <v>0</v>
      </c>
      <c r="AW51" s="32">
        <f t="shared" si="27"/>
        <v>0</v>
      </c>
      <c r="AX51" s="32">
        <f t="shared" si="27"/>
        <v>0</v>
      </c>
      <c r="AY51" s="32">
        <f t="shared" si="27"/>
        <v>0</v>
      </c>
      <c r="AZ51" s="32">
        <f t="shared" si="27"/>
        <v>0</v>
      </c>
      <c r="BA51" s="32">
        <f t="shared" si="27"/>
        <v>0</v>
      </c>
      <c r="BB51" s="32">
        <f t="shared" si="27"/>
        <v>0</v>
      </c>
      <c r="BC51" s="32">
        <f t="shared" si="27"/>
        <v>0</v>
      </c>
      <c r="BD51" s="32">
        <f t="shared" si="27"/>
        <v>0</v>
      </c>
      <c r="BE51" s="32">
        <f t="shared" si="27"/>
        <v>0</v>
      </c>
      <c r="BF51" s="32">
        <f t="shared" si="27"/>
        <v>0</v>
      </c>
      <c r="BG51" s="32">
        <f t="shared" si="27"/>
        <v>0</v>
      </c>
      <c r="BH51" s="32">
        <f t="shared" si="27"/>
        <v>0</v>
      </c>
      <c r="BI51" s="32">
        <f t="shared" si="27"/>
        <v>0</v>
      </c>
      <c r="BJ51" s="32">
        <f t="shared" si="27"/>
        <v>0</v>
      </c>
      <c r="BK51" s="32">
        <f t="shared" si="27"/>
        <v>0</v>
      </c>
      <c r="BL51" s="32">
        <f t="shared" si="27"/>
        <v>0</v>
      </c>
    </row>
    <row r="52" spans="1:64" x14ac:dyDescent="0.35">
      <c r="A52" s="32" t="str">
        <f t="shared" si="20"/>
        <v>Niederösterreich</v>
      </c>
      <c r="B52" s="32">
        <f t="shared" ref="B52:V52" si="28">IF(Status="Aktive",A7,IF(Status="Ruhende",A22,A37))</f>
        <v>34628</v>
      </c>
      <c r="C52" s="32">
        <f t="shared" si="28"/>
        <v>34686</v>
      </c>
      <c r="D52" s="32">
        <f t="shared" si="28"/>
        <v>34551</v>
      </c>
      <c r="E52" s="32">
        <f t="shared" si="28"/>
        <v>34694</v>
      </c>
      <c r="F52" s="32">
        <f t="shared" si="28"/>
        <v>34711</v>
      </c>
      <c r="G52" s="32">
        <f t="shared" si="28"/>
        <v>35171</v>
      </c>
      <c r="H52" s="32">
        <f t="shared" si="28"/>
        <v>35536</v>
      </c>
      <c r="I52" s="32">
        <f t="shared" si="28"/>
        <v>36196</v>
      </c>
      <c r="J52" s="32">
        <f t="shared" si="28"/>
        <v>37500</v>
      </c>
      <c r="K52" s="32">
        <f t="shared" si="28"/>
        <v>38449</v>
      </c>
      <c r="L52" s="32">
        <f t="shared" si="28"/>
        <v>39344</v>
      </c>
      <c r="M52" s="32">
        <f t="shared" si="28"/>
        <v>40364</v>
      </c>
      <c r="N52" s="32">
        <f t="shared" si="28"/>
        <v>41310</v>
      </c>
      <c r="O52" s="32">
        <f t="shared" si="28"/>
        <v>42341</v>
      </c>
      <c r="P52" s="32">
        <f t="shared" si="28"/>
        <v>42888</v>
      </c>
      <c r="Q52" s="32">
        <f t="shared" si="28"/>
        <v>43380</v>
      </c>
      <c r="R52" s="32">
        <f t="shared" si="28"/>
        <v>45066</v>
      </c>
      <c r="S52" s="32">
        <f t="shared" si="28"/>
        <v>46506</v>
      </c>
      <c r="T52" s="32">
        <f t="shared" si="28"/>
        <v>47658</v>
      </c>
      <c r="U52" s="32">
        <f t="shared" si="28"/>
        <v>49905</v>
      </c>
      <c r="V52" s="32">
        <f t="shared" si="28"/>
        <v>51905</v>
      </c>
      <c r="W52" s="32">
        <f t="shared" ref="W52:BL52" si="29">IF(Status="Aktive",W7,IF(Status="Ruhende",W22,W37))</f>
        <v>54428</v>
      </c>
      <c r="X52" s="32">
        <f t="shared" si="29"/>
        <v>56325</v>
      </c>
      <c r="Y52" s="32">
        <f t="shared" si="29"/>
        <v>58737</v>
      </c>
      <c r="Z52" s="32">
        <f t="shared" si="29"/>
        <v>61350</v>
      </c>
      <c r="AA52" s="32">
        <f t="shared" si="29"/>
        <v>63672</v>
      </c>
      <c r="AB52" s="32">
        <f t="shared" si="29"/>
        <v>65815</v>
      </c>
      <c r="AC52" s="32">
        <f t="shared" si="29"/>
        <v>68136</v>
      </c>
      <c r="AD52" s="32">
        <f t="shared" si="29"/>
        <v>73473</v>
      </c>
      <c r="AE52" s="32">
        <f t="shared" si="29"/>
        <v>76649</v>
      </c>
      <c r="AF52" s="32">
        <f t="shared" si="29"/>
        <v>80423</v>
      </c>
      <c r="AG52" s="32">
        <f t="shared" si="29"/>
        <v>83404</v>
      </c>
      <c r="AH52" s="32">
        <f t="shared" si="29"/>
        <v>86657</v>
      </c>
      <c r="AI52" s="32">
        <f t="shared" si="29"/>
        <v>90021</v>
      </c>
      <c r="AJ52" s="32">
        <f t="shared" si="29"/>
        <v>93258</v>
      </c>
      <c r="AK52" s="32">
        <f t="shared" si="29"/>
        <v>96650</v>
      </c>
      <c r="AL52" s="32">
        <f t="shared" si="29"/>
        <v>99737</v>
      </c>
      <c r="AM52" s="32">
        <f t="shared" si="29"/>
        <v>102299</v>
      </c>
      <c r="AN52" s="32">
        <f t="shared" si="29"/>
        <v>103892</v>
      </c>
      <c r="AO52" s="32">
        <f t="shared" si="29"/>
        <v>105885</v>
      </c>
      <c r="AP52" s="32">
        <f t="shared" si="29"/>
        <v>107881</v>
      </c>
      <c r="AQ52" s="32">
        <f t="shared" si="29"/>
        <v>111367</v>
      </c>
      <c r="AR52" s="32">
        <f t="shared" si="29"/>
        <v>112937</v>
      </c>
      <c r="AS52" s="32">
        <f t="shared" si="29"/>
        <v>114598</v>
      </c>
      <c r="AT52" s="32">
        <f t="shared" si="29"/>
        <v>116166</v>
      </c>
      <c r="AU52" s="32">
        <f t="shared" si="29"/>
        <v>118550</v>
      </c>
      <c r="AV52" s="32">
        <f t="shared" si="29"/>
        <v>0</v>
      </c>
      <c r="AW52" s="32">
        <f t="shared" si="29"/>
        <v>0</v>
      </c>
      <c r="AX52" s="32">
        <f t="shared" si="29"/>
        <v>0</v>
      </c>
      <c r="AY52" s="32">
        <f t="shared" si="29"/>
        <v>0</v>
      </c>
      <c r="AZ52" s="32">
        <f t="shared" si="29"/>
        <v>0</v>
      </c>
      <c r="BA52" s="32">
        <f t="shared" si="29"/>
        <v>0</v>
      </c>
      <c r="BB52" s="32">
        <f t="shared" si="29"/>
        <v>0</v>
      </c>
      <c r="BC52" s="32">
        <f t="shared" si="29"/>
        <v>0</v>
      </c>
      <c r="BD52" s="32">
        <f t="shared" si="29"/>
        <v>0</v>
      </c>
      <c r="BE52" s="32">
        <f t="shared" si="29"/>
        <v>0</v>
      </c>
      <c r="BF52" s="32">
        <f t="shared" si="29"/>
        <v>0</v>
      </c>
      <c r="BG52" s="32">
        <f t="shared" si="29"/>
        <v>0</v>
      </c>
      <c r="BH52" s="32">
        <f t="shared" si="29"/>
        <v>0</v>
      </c>
      <c r="BI52" s="32">
        <f t="shared" si="29"/>
        <v>0</v>
      </c>
      <c r="BJ52" s="32">
        <f t="shared" si="29"/>
        <v>0</v>
      </c>
      <c r="BK52" s="32">
        <f t="shared" si="29"/>
        <v>0</v>
      </c>
      <c r="BL52" s="32">
        <f t="shared" si="29"/>
        <v>0</v>
      </c>
    </row>
    <row r="53" spans="1:64" x14ac:dyDescent="0.35">
      <c r="A53" s="32" t="str">
        <f t="shared" si="20"/>
        <v>Oberösterreich</v>
      </c>
      <c r="B53" s="32">
        <f t="shared" ref="B53:V53" si="30">IF(Status="Aktive",A8,IF(Status="Ruhende",A23,A38))</f>
        <v>30156</v>
      </c>
      <c r="C53" s="32">
        <f t="shared" si="30"/>
        <v>30156</v>
      </c>
      <c r="D53" s="32">
        <f t="shared" si="30"/>
        <v>30016</v>
      </c>
      <c r="E53" s="32">
        <f t="shared" si="30"/>
        <v>30246</v>
      </c>
      <c r="F53" s="32">
        <f t="shared" si="30"/>
        <v>30299</v>
      </c>
      <c r="G53" s="32">
        <f t="shared" si="30"/>
        <v>30670</v>
      </c>
      <c r="H53" s="32">
        <f t="shared" si="30"/>
        <v>31117</v>
      </c>
      <c r="I53" s="32">
        <f t="shared" si="30"/>
        <v>31351</v>
      </c>
      <c r="J53" s="32">
        <f t="shared" si="30"/>
        <v>32234</v>
      </c>
      <c r="K53" s="32">
        <f t="shared" si="30"/>
        <v>33089</v>
      </c>
      <c r="L53" s="32">
        <f t="shared" si="30"/>
        <v>33682</v>
      </c>
      <c r="M53" s="32">
        <f t="shared" si="30"/>
        <v>34407</v>
      </c>
      <c r="N53" s="32">
        <f t="shared" si="30"/>
        <v>35110</v>
      </c>
      <c r="O53" s="32">
        <f t="shared" si="30"/>
        <v>36066</v>
      </c>
      <c r="P53" s="32">
        <f t="shared" si="30"/>
        <v>36696</v>
      </c>
      <c r="Q53" s="32">
        <f t="shared" si="30"/>
        <v>37173</v>
      </c>
      <c r="R53" s="32">
        <f t="shared" si="30"/>
        <v>38940</v>
      </c>
      <c r="S53" s="32">
        <f t="shared" si="30"/>
        <v>40291</v>
      </c>
      <c r="T53" s="32">
        <f t="shared" si="30"/>
        <v>41336</v>
      </c>
      <c r="U53" s="32">
        <f t="shared" si="30"/>
        <v>43006</v>
      </c>
      <c r="V53" s="32">
        <f t="shared" si="30"/>
        <v>44946</v>
      </c>
      <c r="W53" s="32">
        <f t="shared" ref="W53:BL53" si="31">IF(Status="Aktive",W8,IF(Status="Ruhende",W23,W38))</f>
        <v>46551</v>
      </c>
      <c r="X53" s="32">
        <f t="shared" si="31"/>
        <v>48140</v>
      </c>
      <c r="Y53" s="32">
        <f t="shared" si="31"/>
        <v>49935</v>
      </c>
      <c r="Z53" s="32">
        <f t="shared" si="31"/>
        <v>51712</v>
      </c>
      <c r="AA53" s="32">
        <f t="shared" si="31"/>
        <v>53412</v>
      </c>
      <c r="AB53" s="32">
        <f t="shared" si="31"/>
        <v>54900</v>
      </c>
      <c r="AC53" s="32">
        <f t="shared" si="31"/>
        <v>56150</v>
      </c>
      <c r="AD53" s="32">
        <f t="shared" si="31"/>
        <v>60717</v>
      </c>
      <c r="AE53" s="32">
        <f t="shared" si="31"/>
        <v>63015</v>
      </c>
      <c r="AF53" s="32">
        <f t="shared" si="31"/>
        <v>65024</v>
      </c>
      <c r="AG53" s="32">
        <f t="shared" si="31"/>
        <v>66607</v>
      </c>
      <c r="AH53" s="32">
        <f t="shared" si="31"/>
        <v>68099</v>
      </c>
      <c r="AI53" s="32">
        <f t="shared" si="31"/>
        <v>70357</v>
      </c>
      <c r="AJ53" s="32">
        <f t="shared" si="31"/>
        <v>72613</v>
      </c>
      <c r="AK53" s="32">
        <f t="shared" si="31"/>
        <v>74718</v>
      </c>
      <c r="AL53" s="32">
        <f t="shared" si="31"/>
        <v>76572</v>
      </c>
      <c r="AM53" s="32">
        <f t="shared" si="31"/>
        <v>78447</v>
      </c>
      <c r="AN53" s="32">
        <f t="shared" si="31"/>
        <v>79638</v>
      </c>
      <c r="AO53" s="32">
        <f t="shared" si="31"/>
        <v>80796</v>
      </c>
      <c r="AP53" s="32">
        <f t="shared" si="31"/>
        <v>82966</v>
      </c>
      <c r="AQ53" s="32">
        <f t="shared" si="31"/>
        <v>85634</v>
      </c>
      <c r="AR53" s="32">
        <f t="shared" si="31"/>
        <v>87042</v>
      </c>
      <c r="AS53" s="32">
        <f t="shared" si="31"/>
        <v>87878</v>
      </c>
      <c r="AT53" s="32">
        <f t="shared" si="31"/>
        <v>88944</v>
      </c>
      <c r="AU53" s="32">
        <f t="shared" si="31"/>
        <v>91092</v>
      </c>
      <c r="AV53" s="32">
        <f t="shared" si="31"/>
        <v>0</v>
      </c>
      <c r="AW53" s="32">
        <f t="shared" si="31"/>
        <v>0</v>
      </c>
      <c r="AX53" s="32">
        <f t="shared" si="31"/>
        <v>0</v>
      </c>
      <c r="AY53" s="32">
        <f t="shared" si="31"/>
        <v>0</v>
      </c>
      <c r="AZ53" s="32">
        <f t="shared" si="31"/>
        <v>0</v>
      </c>
      <c r="BA53" s="32">
        <f t="shared" si="31"/>
        <v>0</v>
      </c>
      <c r="BB53" s="32">
        <f t="shared" si="31"/>
        <v>0</v>
      </c>
      <c r="BC53" s="32">
        <f t="shared" si="31"/>
        <v>0</v>
      </c>
      <c r="BD53" s="32">
        <f t="shared" si="31"/>
        <v>0</v>
      </c>
      <c r="BE53" s="32">
        <f t="shared" si="31"/>
        <v>0</v>
      </c>
      <c r="BF53" s="32">
        <f t="shared" si="31"/>
        <v>0</v>
      </c>
      <c r="BG53" s="32">
        <f t="shared" si="31"/>
        <v>0</v>
      </c>
      <c r="BH53" s="32">
        <f t="shared" si="31"/>
        <v>0</v>
      </c>
      <c r="BI53" s="32">
        <f t="shared" si="31"/>
        <v>0</v>
      </c>
      <c r="BJ53" s="32">
        <f t="shared" si="31"/>
        <v>0</v>
      </c>
      <c r="BK53" s="32">
        <f t="shared" si="31"/>
        <v>0</v>
      </c>
      <c r="BL53" s="32">
        <f t="shared" si="31"/>
        <v>0</v>
      </c>
    </row>
    <row r="54" spans="1:64" x14ac:dyDescent="0.35">
      <c r="A54" s="32" t="str">
        <f t="shared" si="20"/>
        <v>Salzburg</v>
      </c>
      <c r="B54" s="32">
        <f t="shared" ref="B54:V54" si="32">IF(Status="Aktive",A9,IF(Status="Ruhende",A24,A39))</f>
        <v>18262</v>
      </c>
      <c r="C54" s="32">
        <f t="shared" si="32"/>
        <v>18389</v>
      </c>
      <c r="D54" s="32">
        <f t="shared" si="32"/>
        <v>18481</v>
      </c>
      <c r="E54" s="32">
        <f t="shared" si="32"/>
        <v>18603</v>
      </c>
      <c r="F54" s="32">
        <f t="shared" si="32"/>
        <v>18763</v>
      </c>
      <c r="G54" s="32">
        <f t="shared" si="32"/>
        <v>18954</v>
      </c>
      <c r="H54" s="32">
        <f t="shared" si="32"/>
        <v>19298</v>
      </c>
      <c r="I54" s="32">
        <f t="shared" si="32"/>
        <v>19561</v>
      </c>
      <c r="J54" s="32">
        <f t="shared" si="32"/>
        <v>19982</v>
      </c>
      <c r="K54" s="32">
        <f t="shared" si="32"/>
        <v>20204</v>
      </c>
      <c r="L54" s="32">
        <f t="shared" si="32"/>
        <v>20638</v>
      </c>
      <c r="M54" s="32">
        <f t="shared" si="32"/>
        <v>21166</v>
      </c>
      <c r="N54" s="32">
        <f t="shared" si="32"/>
        <v>21504</v>
      </c>
      <c r="O54" s="32">
        <f t="shared" si="32"/>
        <v>21992</v>
      </c>
      <c r="P54" s="32">
        <f t="shared" si="32"/>
        <v>22165</v>
      </c>
      <c r="Q54" s="32">
        <f t="shared" si="32"/>
        <v>22154</v>
      </c>
      <c r="R54" s="32">
        <f t="shared" si="32"/>
        <v>22783</v>
      </c>
      <c r="S54" s="32">
        <f t="shared" si="32"/>
        <v>23027</v>
      </c>
      <c r="T54" s="32">
        <f t="shared" si="32"/>
        <v>23171</v>
      </c>
      <c r="U54" s="32">
        <f t="shared" si="32"/>
        <v>23669</v>
      </c>
      <c r="V54" s="32">
        <f t="shared" si="32"/>
        <v>24313</v>
      </c>
      <c r="W54" s="32">
        <f t="shared" ref="W54:BL54" si="33">IF(Status="Aktive",W9,IF(Status="Ruhende",W24,W39))</f>
        <v>25168</v>
      </c>
      <c r="X54" s="32">
        <f t="shared" si="33"/>
        <v>25669</v>
      </c>
      <c r="Y54" s="32">
        <f t="shared" si="33"/>
        <v>26458</v>
      </c>
      <c r="Z54" s="32">
        <f t="shared" si="33"/>
        <v>27115</v>
      </c>
      <c r="AA54" s="32">
        <f t="shared" si="33"/>
        <v>27632</v>
      </c>
      <c r="AB54" s="32">
        <f t="shared" si="33"/>
        <v>28148</v>
      </c>
      <c r="AC54" s="32">
        <f t="shared" si="33"/>
        <v>28884</v>
      </c>
      <c r="AD54" s="32">
        <f t="shared" si="33"/>
        <v>29854</v>
      </c>
      <c r="AE54" s="32">
        <f t="shared" si="33"/>
        <v>30510</v>
      </c>
      <c r="AF54" s="32">
        <f t="shared" si="33"/>
        <v>31344</v>
      </c>
      <c r="AG54" s="32">
        <f t="shared" si="33"/>
        <v>32137</v>
      </c>
      <c r="AH54" s="32">
        <f t="shared" si="33"/>
        <v>32825</v>
      </c>
      <c r="AI54" s="32">
        <f t="shared" si="33"/>
        <v>33553</v>
      </c>
      <c r="AJ54" s="32">
        <f t="shared" si="33"/>
        <v>34457</v>
      </c>
      <c r="AK54" s="32">
        <f t="shared" si="33"/>
        <v>35242</v>
      </c>
      <c r="AL54" s="32">
        <f t="shared" si="33"/>
        <v>36014</v>
      </c>
      <c r="AM54" s="32">
        <f t="shared" si="33"/>
        <v>36437</v>
      </c>
      <c r="AN54" s="32">
        <f t="shared" si="33"/>
        <v>37221</v>
      </c>
      <c r="AO54" s="32">
        <f t="shared" si="33"/>
        <v>37902</v>
      </c>
      <c r="AP54" s="32">
        <f t="shared" si="33"/>
        <v>38392</v>
      </c>
      <c r="AQ54" s="32">
        <f t="shared" si="33"/>
        <v>39792</v>
      </c>
      <c r="AR54" s="32">
        <f t="shared" si="33"/>
        <v>40351</v>
      </c>
      <c r="AS54" s="32">
        <f t="shared" si="33"/>
        <v>40982</v>
      </c>
      <c r="AT54" s="32">
        <f t="shared" si="33"/>
        <v>41632</v>
      </c>
      <c r="AU54" s="32">
        <f t="shared" si="33"/>
        <v>42261</v>
      </c>
      <c r="AV54" s="32">
        <f t="shared" si="33"/>
        <v>0</v>
      </c>
      <c r="AW54" s="32">
        <f t="shared" si="33"/>
        <v>0</v>
      </c>
      <c r="AX54" s="32">
        <f t="shared" si="33"/>
        <v>0</v>
      </c>
      <c r="AY54" s="32">
        <f t="shared" si="33"/>
        <v>0</v>
      </c>
      <c r="AZ54" s="32">
        <f t="shared" si="33"/>
        <v>0</v>
      </c>
      <c r="BA54" s="32">
        <f t="shared" si="33"/>
        <v>0</v>
      </c>
      <c r="BB54" s="32">
        <f t="shared" si="33"/>
        <v>0</v>
      </c>
      <c r="BC54" s="32">
        <f t="shared" si="33"/>
        <v>0</v>
      </c>
      <c r="BD54" s="32">
        <f t="shared" si="33"/>
        <v>0</v>
      </c>
      <c r="BE54" s="32">
        <f t="shared" si="33"/>
        <v>0</v>
      </c>
      <c r="BF54" s="32">
        <f t="shared" si="33"/>
        <v>0</v>
      </c>
      <c r="BG54" s="32">
        <f t="shared" si="33"/>
        <v>0</v>
      </c>
      <c r="BH54" s="32">
        <f t="shared" si="33"/>
        <v>0</v>
      </c>
      <c r="BI54" s="32">
        <f t="shared" si="33"/>
        <v>0</v>
      </c>
      <c r="BJ54" s="32">
        <f t="shared" si="33"/>
        <v>0</v>
      </c>
      <c r="BK54" s="32">
        <f t="shared" si="33"/>
        <v>0</v>
      </c>
      <c r="BL54" s="32">
        <f t="shared" si="33"/>
        <v>0</v>
      </c>
    </row>
    <row r="55" spans="1:64" x14ac:dyDescent="0.35">
      <c r="A55" s="32" t="str">
        <f t="shared" si="20"/>
        <v>Steiermark</v>
      </c>
      <c r="B55" s="32">
        <f t="shared" ref="B55:V55" si="34">IF(Status="Aktive",A10,IF(Status="Ruhende",A25,A40))</f>
        <v>27601</v>
      </c>
      <c r="C55" s="32">
        <f t="shared" si="34"/>
        <v>27564</v>
      </c>
      <c r="D55" s="32">
        <f t="shared" si="34"/>
        <v>27321</v>
      </c>
      <c r="E55" s="32">
        <f t="shared" si="34"/>
        <v>27552</v>
      </c>
      <c r="F55" s="32">
        <f t="shared" si="34"/>
        <v>27565</v>
      </c>
      <c r="G55" s="32">
        <f t="shared" si="34"/>
        <v>27873</v>
      </c>
      <c r="H55" s="32">
        <f t="shared" si="34"/>
        <v>28450</v>
      </c>
      <c r="I55" s="32">
        <f t="shared" si="34"/>
        <v>29134</v>
      </c>
      <c r="J55" s="32">
        <f t="shared" si="34"/>
        <v>29671</v>
      </c>
      <c r="K55" s="32">
        <f t="shared" si="34"/>
        <v>30240</v>
      </c>
      <c r="L55" s="32">
        <f t="shared" si="34"/>
        <v>30829</v>
      </c>
      <c r="M55" s="32">
        <f t="shared" si="34"/>
        <v>31444</v>
      </c>
      <c r="N55" s="32">
        <f t="shared" si="34"/>
        <v>31860</v>
      </c>
      <c r="O55" s="32">
        <f t="shared" si="34"/>
        <v>32569</v>
      </c>
      <c r="P55" s="32">
        <f t="shared" si="34"/>
        <v>32833</v>
      </c>
      <c r="Q55" s="32">
        <f t="shared" si="34"/>
        <v>33199</v>
      </c>
      <c r="R55" s="32">
        <f t="shared" si="34"/>
        <v>34738</v>
      </c>
      <c r="S55" s="32">
        <f t="shared" si="34"/>
        <v>35976</v>
      </c>
      <c r="T55" s="32">
        <f t="shared" si="34"/>
        <v>37009</v>
      </c>
      <c r="U55" s="32">
        <f t="shared" si="34"/>
        <v>38091</v>
      </c>
      <c r="V55" s="32">
        <f t="shared" si="34"/>
        <v>39807</v>
      </c>
      <c r="W55" s="32">
        <f t="shared" ref="W55:BL55" si="35">IF(Status="Aktive",W10,IF(Status="Ruhende",W25,W40))</f>
        <v>41803</v>
      </c>
      <c r="X55" s="32">
        <f t="shared" si="35"/>
        <v>43501</v>
      </c>
      <c r="Y55" s="32">
        <f t="shared" si="35"/>
        <v>45163</v>
      </c>
      <c r="Z55" s="32">
        <f t="shared" si="35"/>
        <v>46679</v>
      </c>
      <c r="AA55" s="32">
        <f t="shared" si="35"/>
        <v>48479</v>
      </c>
      <c r="AB55" s="32">
        <f t="shared" si="35"/>
        <v>49787</v>
      </c>
      <c r="AC55" s="32">
        <f t="shared" si="35"/>
        <v>51177</v>
      </c>
      <c r="AD55" s="32">
        <f t="shared" si="35"/>
        <v>53659</v>
      </c>
      <c r="AE55" s="32">
        <f t="shared" si="35"/>
        <v>55390</v>
      </c>
      <c r="AF55" s="32">
        <f t="shared" si="35"/>
        <v>57517</v>
      </c>
      <c r="AG55" s="32">
        <f t="shared" si="35"/>
        <v>59174</v>
      </c>
      <c r="AH55" s="32">
        <f t="shared" si="35"/>
        <v>60998</v>
      </c>
      <c r="AI55" s="32">
        <f t="shared" si="35"/>
        <v>63491</v>
      </c>
      <c r="AJ55" s="32">
        <f t="shared" si="35"/>
        <v>65989</v>
      </c>
      <c r="AK55" s="32">
        <f t="shared" si="35"/>
        <v>68143</v>
      </c>
      <c r="AL55" s="32">
        <f t="shared" si="35"/>
        <v>70333</v>
      </c>
      <c r="AM55" s="32">
        <f t="shared" si="35"/>
        <v>72684</v>
      </c>
      <c r="AN55" s="32">
        <f t="shared" si="35"/>
        <v>74654</v>
      </c>
      <c r="AO55" s="32">
        <f t="shared" si="35"/>
        <v>76404</v>
      </c>
      <c r="AP55" s="32">
        <f t="shared" si="35"/>
        <v>78681</v>
      </c>
      <c r="AQ55" s="32">
        <f t="shared" si="35"/>
        <v>81497</v>
      </c>
      <c r="AR55" s="32">
        <f t="shared" si="35"/>
        <v>82829</v>
      </c>
      <c r="AS55" s="32">
        <f t="shared" si="35"/>
        <v>84031</v>
      </c>
      <c r="AT55" s="32">
        <f t="shared" si="35"/>
        <v>85466</v>
      </c>
      <c r="AU55" s="32">
        <f t="shared" si="35"/>
        <v>86559</v>
      </c>
      <c r="AV55" s="32">
        <f t="shared" si="35"/>
        <v>0</v>
      </c>
      <c r="AW55" s="32">
        <f t="shared" si="35"/>
        <v>0</v>
      </c>
      <c r="AX55" s="32">
        <f t="shared" si="35"/>
        <v>0</v>
      </c>
      <c r="AY55" s="32">
        <f t="shared" si="35"/>
        <v>0</v>
      </c>
      <c r="AZ55" s="32">
        <f t="shared" si="35"/>
        <v>0</v>
      </c>
      <c r="BA55" s="32">
        <f t="shared" si="35"/>
        <v>0</v>
      </c>
      <c r="BB55" s="32">
        <f t="shared" si="35"/>
        <v>0</v>
      </c>
      <c r="BC55" s="32">
        <f t="shared" si="35"/>
        <v>0</v>
      </c>
      <c r="BD55" s="32">
        <f t="shared" si="35"/>
        <v>0</v>
      </c>
      <c r="BE55" s="32">
        <f t="shared" si="35"/>
        <v>0</v>
      </c>
      <c r="BF55" s="32">
        <f t="shared" si="35"/>
        <v>0</v>
      </c>
      <c r="BG55" s="32">
        <f t="shared" si="35"/>
        <v>0</v>
      </c>
      <c r="BH55" s="32">
        <f t="shared" si="35"/>
        <v>0</v>
      </c>
      <c r="BI55" s="32">
        <f t="shared" si="35"/>
        <v>0</v>
      </c>
      <c r="BJ55" s="32">
        <f t="shared" si="35"/>
        <v>0</v>
      </c>
      <c r="BK55" s="32">
        <f t="shared" si="35"/>
        <v>0</v>
      </c>
      <c r="BL55" s="32">
        <f t="shared" si="35"/>
        <v>0</v>
      </c>
    </row>
    <row r="56" spans="1:64" x14ac:dyDescent="0.35">
      <c r="A56" s="32" t="str">
        <f t="shared" si="20"/>
        <v>Tirol</v>
      </c>
      <c r="B56" s="32">
        <f t="shared" ref="B56:V56" si="36">IF(Status="Aktive",A11,IF(Status="Ruhende",A26,A41))</f>
        <v>23478</v>
      </c>
      <c r="C56" s="32">
        <f t="shared" si="36"/>
        <v>23563</v>
      </c>
      <c r="D56" s="32">
        <f t="shared" si="36"/>
        <v>23581</v>
      </c>
      <c r="E56" s="32">
        <f t="shared" si="36"/>
        <v>23675</v>
      </c>
      <c r="F56" s="32">
        <f t="shared" si="36"/>
        <v>23704</v>
      </c>
      <c r="G56" s="32">
        <f t="shared" si="36"/>
        <v>23992</v>
      </c>
      <c r="H56" s="32">
        <f t="shared" si="36"/>
        <v>24099</v>
      </c>
      <c r="I56" s="32">
        <f t="shared" si="36"/>
        <v>24166</v>
      </c>
      <c r="J56" s="32">
        <f t="shared" si="36"/>
        <v>24577</v>
      </c>
      <c r="K56" s="32">
        <f t="shared" si="36"/>
        <v>24870</v>
      </c>
      <c r="L56" s="32">
        <f t="shared" si="36"/>
        <v>25154</v>
      </c>
      <c r="M56" s="32">
        <f t="shared" si="36"/>
        <v>25628</v>
      </c>
      <c r="N56" s="32">
        <f t="shared" si="36"/>
        <v>25878</v>
      </c>
      <c r="O56" s="32">
        <f t="shared" si="36"/>
        <v>26266</v>
      </c>
      <c r="P56" s="32">
        <f t="shared" si="36"/>
        <v>26493</v>
      </c>
      <c r="Q56" s="32">
        <f t="shared" si="36"/>
        <v>26576</v>
      </c>
      <c r="R56" s="32">
        <f t="shared" si="36"/>
        <v>27170</v>
      </c>
      <c r="S56" s="32">
        <f t="shared" si="36"/>
        <v>27492</v>
      </c>
      <c r="T56" s="32">
        <f t="shared" si="36"/>
        <v>27936</v>
      </c>
      <c r="U56" s="32">
        <f t="shared" si="36"/>
        <v>28542</v>
      </c>
      <c r="V56" s="32">
        <f t="shared" si="36"/>
        <v>29208</v>
      </c>
      <c r="W56" s="32">
        <f t="shared" ref="W56:BL56" si="37">IF(Status="Aktive",W11,IF(Status="Ruhende",W26,W41))</f>
        <v>29881</v>
      </c>
      <c r="X56" s="32">
        <f t="shared" si="37"/>
        <v>30835</v>
      </c>
      <c r="Y56" s="32">
        <f t="shared" si="37"/>
        <v>31830</v>
      </c>
      <c r="Z56" s="32">
        <f t="shared" si="37"/>
        <v>32863</v>
      </c>
      <c r="AA56" s="32">
        <f t="shared" si="37"/>
        <v>33482</v>
      </c>
      <c r="AB56" s="32">
        <f t="shared" si="37"/>
        <v>34065</v>
      </c>
      <c r="AC56" s="32">
        <f t="shared" si="37"/>
        <v>35135</v>
      </c>
      <c r="AD56" s="32">
        <f t="shared" si="37"/>
        <v>36186</v>
      </c>
      <c r="AE56" s="32">
        <f t="shared" si="37"/>
        <v>36999</v>
      </c>
      <c r="AF56" s="32">
        <f t="shared" si="37"/>
        <v>37916</v>
      </c>
      <c r="AG56" s="32">
        <f t="shared" si="37"/>
        <v>38741</v>
      </c>
      <c r="AH56" s="32">
        <f t="shared" si="37"/>
        <v>39609</v>
      </c>
      <c r="AI56" s="32">
        <f t="shared" si="37"/>
        <v>40673</v>
      </c>
      <c r="AJ56" s="32">
        <f t="shared" si="37"/>
        <v>41545</v>
      </c>
      <c r="AK56" s="32">
        <f t="shared" si="37"/>
        <v>42593</v>
      </c>
      <c r="AL56" s="32">
        <f t="shared" si="37"/>
        <v>43776</v>
      </c>
      <c r="AM56" s="32">
        <f t="shared" si="37"/>
        <v>44785</v>
      </c>
      <c r="AN56" s="32">
        <f t="shared" si="37"/>
        <v>45521</v>
      </c>
      <c r="AO56" s="32">
        <f t="shared" si="37"/>
        <v>46521</v>
      </c>
      <c r="AP56" s="32">
        <f t="shared" si="37"/>
        <v>47516</v>
      </c>
      <c r="AQ56" s="32">
        <f t="shared" si="37"/>
        <v>49429</v>
      </c>
      <c r="AR56" s="32">
        <f t="shared" si="37"/>
        <v>50562</v>
      </c>
      <c r="AS56" s="32">
        <f t="shared" si="37"/>
        <v>51435</v>
      </c>
      <c r="AT56" s="32">
        <f t="shared" si="37"/>
        <v>52161</v>
      </c>
      <c r="AU56" s="32">
        <f t="shared" si="37"/>
        <v>53184</v>
      </c>
      <c r="AV56" s="32">
        <f t="shared" si="37"/>
        <v>0</v>
      </c>
      <c r="AW56" s="32">
        <f t="shared" si="37"/>
        <v>0</v>
      </c>
      <c r="AX56" s="32">
        <f t="shared" si="37"/>
        <v>0</v>
      </c>
      <c r="AY56" s="32">
        <f t="shared" si="37"/>
        <v>0</v>
      </c>
      <c r="AZ56" s="32">
        <f t="shared" si="37"/>
        <v>0</v>
      </c>
      <c r="BA56" s="32">
        <f t="shared" si="37"/>
        <v>0</v>
      </c>
      <c r="BB56" s="32">
        <f t="shared" si="37"/>
        <v>0</v>
      </c>
      <c r="BC56" s="32">
        <f t="shared" si="37"/>
        <v>0</v>
      </c>
      <c r="BD56" s="32">
        <f t="shared" si="37"/>
        <v>0</v>
      </c>
      <c r="BE56" s="32">
        <f t="shared" si="37"/>
        <v>0</v>
      </c>
      <c r="BF56" s="32">
        <f t="shared" si="37"/>
        <v>0</v>
      </c>
      <c r="BG56" s="32">
        <f t="shared" si="37"/>
        <v>0</v>
      </c>
      <c r="BH56" s="32">
        <f t="shared" si="37"/>
        <v>0</v>
      </c>
      <c r="BI56" s="32">
        <f t="shared" si="37"/>
        <v>0</v>
      </c>
      <c r="BJ56" s="32">
        <f t="shared" si="37"/>
        <v>0</v>
      </c>
      <c r="BK56" s="32">
        <f t="shared" si="37"/>
        <v>0</v>
      </c>
      <c r="BL56" s="32">
        <f t="shared" si="37"/>
        <v>0</v>
      </c>
    </row>
    <row r="57" spans="1:64" x14ac:dyDescent="0.35">
      <c r="A57" s="32" t="str">
        <f t="shared" si="20"/>
        <v>Vorarlberg</v>
      </c>
      <c r="B57" s="32">
        <f t="shared" ref="B57:V57" si="38">IF(Status="Aktive",A12,IF(Status="Ruhende",A27,A42))</f>
        <v>10499</v>
      </c>
      <c r="C57" s="32">
        <f t="shared" si="38"/>
        <v>10554</v>
      </c>
      <c r="D57" s="32">
        <f t="shared" si="38"/>
        <v>10694</v>
      </c>
      <c r="E57" s="32">
        <f t="shared" si="38"/>
        <v>10765</v>
      </c>
      <c r="F57" s="32">
        <f t="shared" si="38"/>
        <v>10749</v>
      </c>
      <c r="G57" s="32">
        <f t="shared" si="38"/>
        <v>10984</v>
      </c>
      <c r="H57" s="32">
        <f t="shared" si="38"/>
        <v>11122</v>
      </c>
      <c r="I57" s="32">
        <f t="shared" si="38"/>
        <v>11178</v>
      </c>
      <c r="J57" s="32">
        <f t="shared" si="38"/>
        <v>11468</v>
      </c>
      <c r="K57" s="32">
        <f t="shared" si="38"/>
        <v>11660</v>
      </c>
      <c r="L57" s="32">
        <f t="shared" si="38"/>
        <v>11855</v>
      </c>
      <c r="M57" s="32">
        <f t="shared" si="38"/>
        <v>12121</v>
      </c>
      <c r="N57" s="32">
        <f t="shared" si="38"/>
        <v>12273</v>
      </c>
      <c r="O57" s="32">
        <f t="shared" si="38"/>
        <v>12569</v>
      </c>
      <c r="P57" s="32">
        <f t="shared" si="38"/>
        <v>12868</v>
      </c>
      <c r="Q57" s="32">
        <f t="shared" si="38"/>
        <v>12987</v>
      </c>
      <c r="R57" s="32">
        <f t="shared" si="38"/>
        <v>13381</v>
      </c>
      <c r="S57" s="32">
        <f t="shared" si="38"/>
        <v>13739</v>
      </c>
      <c r="T57" s="32">
        <f t="shared" si="38"/>
        <v>14057</v>
      </c>
      <c r="U57" s="32">
        <f t="shared" si="38"/>
        <v>14483</v>
      </c>
      <c r="V57" s="32">
        <f t="shared" si="38"/>
        <v>14884</v>
      </c>
      <c r="W57" s="32">
        <f t="shared" ref="W57:BL57" si="39">IF(Status="Aktive",W12,IF(Status="Ruhende",W27,W42))</f>
        <v>15108</v>
      </c>
      <c r="X57" s="32">
        <f t="shared" si="39"/>
        <v>15414</v>
      </c>
      <c r="Y57" s="32">
        <f t="shared" si="39"/>
        <v>15666</v>
      </c>
      <c r="Z57" s="32">
        <f t="shared" si="39"/>
        <v>16136</v>
      </c>
      <c r="AA57" s="32">
        <f t="shared" si="39"/>
        <v>16238</v>
      </c>
      <c r="AB57" s="32">
        <f t="shared" si="39"/>
        <v>16390</v>
      </c>
      <c r="AC57" s="32">
        <f t="shared" si="39"/>
        <v>16564</v>
      </c>
      <c r="AD57" s="32">
        <f t="shared" si="39"/>
        <v>17555</v>
      </c>
      <c r="AE57" s="32">
        <f t="shared" si="39"/>
        <v>18004</v>
      </c>
      <c r="AF57" s="32">
        <f t="shared" si="39"/>
        <v>18539</v>
      </c>
      <c r="AG57" s="32">
        <f t="shared" si="39"/>
        <v>19142</v>
      </c>
      <c r="AH57" s="32">
        <f t="shared" si="39"/>
        <v>19591</v>
      </c>
      <c r="AI57" s="32">
        <f t="shared" si="39"/>
        <v>20087</v>
      </c>
      <c r="AJ57" s="32">
        <f t="shared" si="39"/>
        <v>20706</v>
      </c>
      <c r="AK57" s="32">
        <f t="shared" si="39"/>
        <v>21212</v>
      </c>
      <c r="AL57" s="32">
        <f t="shared" si="39"/>
        <v>21540</v>
      </c>
      <c r="AM57" s="32">
        <f t="shared" si="39"/>
        <v>21879</v>
      </c>
      <c r="AN57" s="32">
        <f t="shared" si="39"/>
        <v>22334</v>
      </c>
      <c r="AO57" s="32">
        <f t="shared" si="39"/>
        <v>22772</v>
      </c>
      <c r="AP57" s="32">
        <f t="shared" si="39"/>
        <v>23235</v>
      </c>
      <c r="AQ57" s="32">
        <f t="shared" si="39"/>
        <v>24040</v>
      </c>
      <c r="AR57" s="32">
        <f t="shared" si="39"/>
        <v>24471</v>
      </c>
      <c r="AS57" s="32">
        <f t="shared" si="39"/>
        <v>24952</v>
      </c>
      <c r="AT57" s="32">
        <f t="shared" si="39"/>
        <v>25121</v>
      </c>
      <c r="AU57" s="32">
        <f t="shared" si="39"/>
        <v>25706</v>
      </c>
      <c r="AV57" s="32">
        <f t="shared" si="39"/>
        <v>0</v>
      </c>
      <c r="AW57" s="32">
        <f t="shared" si="39"/>
        <v>0</v>
      </c>
      <c r="AX57" s="32">
        <f t="shared" si="39"/>
        <v>0</v>
      </c>
      <c r="AY57" s="32">
        <f t="shared" si="39"/>
        <v>0</v>
      </c>
      <c r="AZ57" s="32">
        <f t="shared" si="39"/>
        <v>0</v>
      </c>
      <c r="BA57" s="32">
        <f t="shared" si="39"/>
        <v>0</v>
      </c>
      <c r="BB57" s="32">
        <f t="shared" si="39"/>
        <v>0</v>
      </c>
      <c r="BC57" s="32">
        <f t="shared" si="39"/>
        <v>0</v>
      </c>
      <c r="BD57" s="32">
        <f t="shared" si="39"/>
        <v>0</v>
      </c>
      <c r="BE57" s="32">
        <f t="shared" si="39"/>
        <v>0</v>
      </c>
      <c r="BF57" s="32">
        <f t="shared" si="39"/>
        <v>0</v>
      </c>
      <c r="BG57" s="32">
        <f t="shared" si="39"/>
        <v>0</v>
      </c>
      <c r="BH57" s="32">
        <f t="shared" si="39"/>
        <v>0</v>
      </c>
      <c r="BI57" s="32">
        <f t="shared" si="39"/>
        <v>0</v>
      </c>
      <c r="BJ57" s="32">
        <f t="shared" si="39"/>
        <v>0</v>
      </c>
      <c r="BK57" s="32">
        <f t="shared" si="39"/>
        <v>0</v>
      </c>
      <c r="BL57" s="32">
        <f t="shared" si="39"/>
        <v>0</v>
      </c>
    </row>
    <row r="58" spans="1:64" x14ac:dyDescent="0.35">
      <c r="A58" s="32" t="str">
        <f t="shared" si="20"/>
        <v>Wien</v>
      </c>
      <c r="B58" s="32">
        <f t="shared" ref="B58:V58" si="40">IF(Status="Aktive",A13,IF(Status="Ruhende",A28,A43))</f>
        <v>53547</v>
      </c>
      <c r="C58" s="32">
        <f t="shared" si="40"/>
        <v>53197</v>
      </c>
      <c r="D58" s="32">
        <f t="shared" si="40"/>
        <v>53082</v>
      </c>
      <c r="E58" s="32">
        <f t="shared" si="40"/>
        <v>52983</v>
      </c>
      <c r="F58" s="32">
        <f t="shared" si="40"/>
        <v>53397</v>
      </c>
      <c r="G58" s="32">
        <f t="shared" si="40"/>
        <v>53654</v>
      </c>
      <c r="H58" s="32">
        <f t="shared" si="40"/>
        <v>54035</v>
      </c>
      <c r="I58" s="32">
        <f t="shared" si="40"/>
        <v>54179</v>
      </c>
      <c r="J58" s="32">
        <f t="shared" si="40"/>
        <v>55503</v>
      </c>
      <c r="K58" s="32">
        <f t="shared" si="40"/>
        <v>56883</v>
      </c>
      <c r="L58" s="32">
        <f t="shared" si="40"/>
        <v>57835</v>
      </c>
      <c r="M58" s="32">
        <f t="shared" si="40"/>
        <v>58664</v>
      </c>
      <c r="N58" s="32">
        <f t="shared" si="40"/>
        <v>59308</v>
      </c>
      <c r="O58" s="32">
        <f t="shared" si="40"/>
        <v>59788</v>
      </c>
      <c r="P58" s="32">
        <f t="shared" si="40"/>
        <v>59613</v>
      </c>
      <c r="Q58" s="32">
        <f t="shared" si="40"/>
        <v>59087</v>
      </c>
      <c r="R58" s="32">
        <f t="shared" si="40"/>
        <v>61004</v>
      </c>
      <c r="S58" s="32">
        <f t="shared" si="40"/>
        <v>61624</v>
      </c>
      <c r="T58" s="32">
        <f t="shared" si="40"/>
        <v>62370</v>
      </c>
      <c r="U58" s="32">
        <f t="shared" si="40"/>
        <v>63592</v>
      </c>
      <c r="V58" s="32">
        <f t="shared" si="40"/>
        <v>65584</v>
      </c>
      <c r="W58" s="32">
        <f t="shared" ref="W58:BL58" si="41">IF(Status="Aktive",W13,IF(Status="Ruhende",W28,W43))</f>
        <v>67453</v>
      </c>
      <c r="X58" s="32">
        <f t="shared" si="41"/>
        <v>69092</v>
      </c>
      <c r="Y58" s="32">
        <f t="shared" si="41"/>
        <v>71420</v>
      </c>
      <c r="Z58" s="32">
        <f t="shared" si="41"/>
        <v>76279</v>
      </c>
      <c r="AA58" s="32">
        <f t="shared" si="41"/>
        <v>79914</v>
      </c>
      <c r="AB58" s="32">
        <f t="shared" si="41"/>
        <v>82661</v>
      </c>
      <c r="AC58" s="32">
        <f t="shared" si="41"/>
        <v>85238</v>
      </c>
      <c r="AD58" s="32">
        <f t="shared" si="41"/>
        <v>89225</v>
      </c>
      <c r="AE58" s="32">
        <f t="shared" si="41"/>
        <v>92732</v>
      </c>
      <c r="AF58" s="32">
        <f t="shared" si="41"/>
        <v>96011</v>
      </c>
      <c r="AG58" s="32">
        <f t="shared" si="41"/>
        <v>97181</v>
      </c>
      <c r="AH58" s="32">
        <f t="shared" si="41"/>
        <v>99281</v>
      </c>
      <c r="AI58" s="32">
        <f t="shared" si="41"/>
        <v>101733</v>
      </c>
      <c r="AJ58" s="32">
        <f t="shared" si="41"/>
        <v>102533</v>
      </c>
      <c r="AK58" s="32">
        <f t="shared" si="41"/>
        <v>104454</v>
      </c>
      <c r="AL58" s="32">
        <f t="shared" si="41"/>
        <v>107082</v>
      </c>
      <c r="AM58" s="32">
        <f t="shared" si="41"/>
        <v>108964</v>
      </c>
      <c r="AN58" s="32">
        <f t="shared" si="41"/>
        <v>111334</v>
      </c>
      <c r="AO58" s="32">
        <f t="shared" si="41"/>
        <v>113120</v>
      </c>
      <c r="AP58" s="32">
        <f t="shared" si="41"/>
        <v>114870</v>
      </c>
      <c r="AQ58" s="32">
        <f t="shared" si="41"/>
        <v>118359</v>
      </c>
      <c r="AR58" s="32">
        <f t="shared" si="41"/>
        <v>120158</v>
      </c>
      <c r="AS58" s="32">
        <f t="shared" si="41"/>
        <v>121841</v>
      </c>
      <c r="AT58" s="32">
        <f t="shared" si="41"/>
        <v>124389</v>
      </c>
      <c r="AU58" s="32">
        <f t="shared" si="41"/>
        <v>127255</v>
      </c>
      <c r="AV58" s="32">
        <f t="shared" si="41"/>
        <v>0</v>
      </c>
      <c r="AW58" s="32">
        <f t="shared" si="41"/>
        <v>0</v>
      </c>
      <c r="AX58" s="32">
        <f t="shared" si="41"/>
        <v>0</v>
      </c>
      <c r="AY58" s="32">
        <f t="shared" si="41"/>
        <v>0</v>
      </c>
      <c r="AZ58" s="32">
        <f t="shared" si="41"/>
        <v>0</v>
      </c>
      <c r="BA58" s="32">
        <f t="shared" si="41"/>
        <v>0</v>
      </c>
      <c r="BB58" s="32">
        <f t="shared" si="41"/>
        <v>0</v>
      </c>
      <c r="BC58" s="32">
        <f t="shared" si="41"/>
        <v>0</v>
      </c>
      <c r="BD58" s="32">
        <f t="shared" si="41"/>
        <v>0</v>
      </c>
      <c r="BE58" s="32">
        <f t="shared" si="41"/>
        <v>0</v>
      </c>
      <c r="BF58" s="32">
        <f t="shared" si="41"/>
        <v>0</v>
      </c>
      <c r="BG58" s="32">
        <f t="shared" si="41"/>
        <v>0</v>
      </c>
      <c r="BH58" s="32">
        <f t="shared" si="41"/>
        <v>0</v>
      </c>
      <c r="BI58" s="32">
        <f t="shared" si="41"/>
        <v>0</v>
      </c>
      <c r="BJ58" s="32">
        <f t="shared" si="41"/>
        <v>0</v>
      </c>
      <c r="BK58" s="32">
        <f t="shared" si="41"/>
        <v>0</v>
      </c>
      <c r="BL58" s="32">
        <f t="shared" si="41"/>
        <v>0</v>
      </c>
    </row>
    <row r="59" spans="1:64" x14ac:dyDescent="0.35">
      <c r="A59" s="32" t="str">
        <f t="shared" si="20"/>
        <v>Gesamtergebnis</v>
      </c>
      <c r="B59" s="32">
        <f t="shared" ref="B59:V59" si="42">IF(Status="Aktive",A14,IF(Status="Ruhende",A29,A44))</f>
        <v>221304</v>
      </c>
      <c r="C59" s="32">
        <f t="shared" si="42"/>
        <v>221747</v>
      </c>
      <c r="D59" s="32">
        <f t="shared" si="42"/>
        <v>221229</v>
      </c>
      <c r="E59" s="32">
        <f t="shared" si="42"/>
        <v>221849</v>
      </c>
      <c r="F59" s="32">
        <f t="shared" si="42"/>
        <v>222621</v>
      </c>
      <c r="G59" s="32">
        <f t="shared" si="42"/>
        <v>224612</v>
      </c>
      <c r="H59" s="32">
        <f t="shared" si="42"/>
        <v>227168</v>
      </c>
      <c r="I59" s="32">
        <f t="shared" si="42"/>
        <v>229679</v>
      </c>
      <c r="J59" s="32">
        <f t="shared" si="42"/>
        <v>235254</v>
      </c>
      <c r="K59" s="32">
        <f t="shared" si="42"/>
        <v>240167</v>
      </c>
      <c r="L59" s="32">
        <f t="shared" si="42"/>
        <v>244306</v>
      </c>
      <c r="M59" s="32">
        <f t="shared" si="42"/>
        <v>249021</v>
      </c>
      <c r="N59" s="32">
        <f t="shared" si="42"/>
        <v>252719</v>
      </c>
      <c r="O59" s="32">
        <f t="shared" si="42"/>
        <v>257461</v>
      </c>
      <c r="P59" s="32">
        <f t="shared" si="42"/>
        <v>259700</v>
      </c>
      <c r="Q59" s="32">
        <f t="shared" si="42"/>
        <v>260947</v>
      </c>
      <c r="R59" s="32">
        <f t="shared" si="42"/>
        <v>270156</v>
      </c>
      <c r="S59" s="32">
        <f t="shared" si="42"/>
        <v>276410</v>
      </c>
      <c r="T59" s="32">
        <f t="shared" si="42"/>
        <v>281926</v>
      </c>
      <c r="U59" s="32">
        <f t="shared" si="42"/>
        <v>290298</v>
      </c>
      <c r="V59" s="32">
        <f t="shared" si="42"/>
        <v>300613</v>
      </c>
      <c r="W59" s="32">
        <f t="shared" ref="W59:BL59" si="43">IF(Status="Aktive",W14,IF(Status="Ruhende",W29,W44))</f>
        <v>311300</v>
      </c>
      <c r="X59" s="32">
        <f t="shared" si="43"/>
        <v>320773</v>
      </c>
      <c r="Y59" s="32">
        <f t="shared" si="43"/>
        <v>332093</v>
      </c>
      <c r="Z59" s="32">
        <f t="shared" si="43"/>
        <v>346006</v>
      </c>
      <c r="AA59" s="32">
        <f t="shared" si="43"/>
        <v>357856</v>
      </c>
      <c r="AB59" s="32">
        <f t="shared" si="43"/>
        <v>367848</v>
      </c>
      <c r="AC59" s="32">
        <f t="shared" si="43"/>
        <v>378469</v>
      </c>
      <c r="AD59" s="32">
        <f t="shared" si="43"/>
        <v>399669</v>
      </c>
      <c r="AE59" s="32">
        <f t="shared" si="43"/>
        <v>413584</v>
      </c>
      <c r="AF59" s="32">
        <f t="shared" si="43"/>
        <v>428424</v>
      </c>
      <c r="AG59" s="32">
        <f t="shared" si="43"/>
        <v>439477</v>
      </c>
      <c r="AH59" s="32">
        <f t="shared" si="43"/>
        <v>451649</v>
      </c>
      <c r="AI59" s="32">
        <f t="shared" si="43"/>
        <v>466187</v>
      </c>
      <c r="AJ59" s="32">
        <f t="shared" si="43"/>
        <v>479338</v>
      </c>
      <c r="AK59" s="32">
        <f t="shared" si="43"/>
        <v>492485</v>
      </c>
      <c r="AL59" s="32">
        <f t="shared" si="43"/>
        <v>506145</v>
      </c>
      <c r="AM59" s="32">
        <f t="shared" si="43"/>
        <v>517477</v>
      </c>
      <c r="AN59" s="32">
        <f t="shared" si="43"/>
        <v>527951</v>
      </c>
      <c r="AO59" s="32">
        <f t="shared" si="43"/>
        <v>537636</v>
      </c>
      <c r="AP59" s="32">
        <f t="shared" si="43"/>
        <v>548923</v>
      </c>
      <c r="AQ59" s="32">
        <f t="shared" si="43"/>
        <v>566994</v>
      </c>
      <c r="AR59" s="32">
        <f t="shared" si="43"/>
        <v>576063</v>
      </c>
      <c r="AS59" s="32">
        <f t="shared" si="43"/>
        <v>584448</v>
      </c>
      <c r="AT59" s="32">
        <f t="shared" si="43"/>
        <v>593639</v>
      </c>
      <c r="AU59" s="32">
        <f t="shared" si="43"/>
        <v>605826</v>
      </c>
      <c r="AV59" s="32">
        <f t="shared" si="43"/>
        <v>0</v>
      </c>
      <c r="AW59" s="32">
        <f t="shared" si="43"/>
        <v>0</v>
      </c>
      <c r="AX59" s="32">
        <f t="shared" si="43"/>
        <v>0</v>
      </c>
      <c r="AY59" s="32">
        <f t="shared" si="43"/>
        <v>0</v>
      </c>
      <c r="AZ59" s="32">
        <f t="shared" si="43"/>
        <v>0</v>
      </c>
      <c r="BA59" s="32">
        <f t="shared" si="43"/>
        <v>0</v>
      </c>
      <c r="BB59" s="32">
        <f t="shared" si="43"/>
        <v>0</v>
      </c>
      <c r="BC59" s="32">
        <f t="shared" si="43"/>
        <v>0</v>
      </c>
      <c r="BD59" s="32">
        <f t="shared" si="43"/>
        <v>0</v>
      </c>
      <c r="BE59" s="32">
        <f t="shared" si="43"/>
        <v>0</v>
      </c>
      <c r="BF59" s="32">
        <f t="shared" si="43"/>
        <v>0</v>
      </c>
      <c r="BG59" s="32">
        <f t="shared" si="43"/>
        <v>0</v>
      </c>
      <c r="BH59" s="32">
        <f t="shared" si="43"/>
        <v>0</v>
      </c>
      <c r="BI59" s="32">
        <f t="shared" si="43"/>
        <v>0</v>
      </c>
      <c r="BJ59" s="32">
        <f t="shared" si="43"/>
        <v>0</v>
      </c>
      <c r="BK59" s="32">
        <f t="shared" si="43"/>
        <v>0</v>
      </c>
      <c r="BL59" s="32">
        <f t="shared" si="43"/>
        <v>0</v>
      </c>
    </row>
    <row r="62" spans="1:64" x14ac:dyDescent="0.35">
      <c r="A62"/>
      <c r="B62">
        <f>Auswahl_Jahr</f>
        <v>2025</v>
      </c>
      <c r="C62">
        <f>Auswahl_Jahr-1</f>
        <v>2024</v>
      </c>
      <c r="D62" t="s">
        <v>15</v>
      </c>
      <c r="E62" t="s">
        <v>17</v>
      </c>
      <c r="F62" t="s">
        <v>16</v>
      </c>
      <c r="G62" s="32" t="s">
        <v>47</v>
      </c>
      <c r="H62" s="32" t="s">
        <v>48</v>
      </c>
      <c r="K62" s="32" t="str">
        <f>"Verae_absolut_"&amp;Auswahl_Bundesland</f>
        <v>Verae_absolut_Burgenland</v>
      </c>
      <c r="L62" s="32" t="str">
        <f>"Verae_Proz_"&amp;Auswahl_Bundesland</f>
        <v>Verae_Proz_Burgenland</v>
      </c>
      <c r="N62" t="s">
        <v>53</v>
      </c>
      <c r="O62" t="s">
        <v>54</v>
      </c>
    </row>
    <row r="63" spans="1:64" x14ac:dyDescent="0.35">
      <c r="A63" s="9" t="s">
        <v>1</v>
      </c>
      <c r="B63" s="10">
        <f>LOOKUP($B$62,$47:$47,olap_km_bld!50:50)</f>
        <v>21835</v>
      </c>
      <c r="C63" s="10">
        <f>LOOKUP($C$62,$47:$47,olap_km_bld!50:50)</f>
        <v>21495</v>
      </c>
      <c r="D63" s="12">
        <f>B63*100/$B$72</f>
        <v>3.6041701742744618</v>
      </c>
      <c r="E63" s="10">
        <f t="shared" ref="E63:E71" si="44">IF(Auswahl_Jahr&lt;1981,0,B63-C63)</f>
        <v>340</v>
      </c>
      <c r="F63" s="38">
        <f t="shared" ref="F63:F71" si="45">IF(Auswahl_Jahr&lt;1981,0,(B63*100/C63)-100)</f>
        <v>1.5817632007443621</v>
      </c>
      <c r="G63" s="32">
        <v>7.9</v>
      </c>
      <c r="H63" s="32">
        <v>13700</v>
      </c>
      <c r="I63" s="14" t="s">
        <v>18</v>
      </c>
      <c r="J63" s="15">
        <f>D63</f>
        <v>3.6041701742744618</v>
      </c>
      <c r="K63" s="32">
        <f t="shared" ref="K63:K71" si="46">IF($A63=Auswahl_Bundesland,E63," ")</f>
        <v>340</v>
      </c>
      <c r="L63" s="32">
        <f t="shared" ref="L63:L71" si="47">IF(AND(Auswahl_Jahr&lt;&gt;1980,$A63=Auswahl_Bundesland),F63,NA())</f>
        <v>1.5817632007443621</v>
      </c>
      <c r="M63" s="32">
        <f>IF(K63&lt;&gt;0,K63,NA())</f>
        <v>340</v>
      </c>
      <c r="N63">
        <f>IF(AND(MAX(E63:E71)&gt;MIN(E63:E71)*-1,MIN(E63:E71)&lt;0),MAX(E63:E71),IF(AND(MAX(E63:E71)&lt;MIN(E63:E71)*-1,MAX(E63:E71)&gt;0),MIN(E63:E71),0))</f>
        <v>0</v>
      </c>
      <c r="O63">
        <f>IF(AND(MAX(F63:F71)&gt;MIN(F63:F71)*-1,MIN(F63:F71)&lt;0),MAX(F63:F71),IF(AND(MAX(F63:F71)&lt;MIN(F63:F71)*-1,MAX(F63:F71)&gt;0),MIN(F63:F71),0))</f>
        <v>0</v>
      </c>
      <c r="Q63" s="32">
        <v>1</v>
      </c>
      <c r="R63"/>
    </row>
    <row r="64" spans="1:64" x14ac:dyDescent="0.35">
      <c r="A64" s="9" t="s">
        <v>2</v>
      </c>
      <c r="B64" s="10">
        <f>LOOKUP($B$62,$47:$47,olap_km_bld!51:51)</f>
        <v>39384</v>
      </c>
      <c r="C64" s="10">
        <f>LOOKUP($C$62,$47:$47,olap_km_bld!51:51)</f>
        <v>38265</v>
      </c>
      <c r="D64" s="12">
        <f t="shared" ref="D64:D72" si="48">B64*100/$B$72</f>
        <v>6.5008764892890039</v>
      </c>
      <c r="E64" s="10">
        <f t="shared" si="44"/>
        <v>1119</v>
      </c>
      <c r="F64" s="38">
        <f t="shared" si="45"/>
        <v>2.9243433947471544</v>
      </c>
      <c r="G64" s="32">
        <v>5.0999999999999899</v>
      </c>
      <c r="H64" s="32">
        <v>5500</v>
      </c>
      <c r="I64" s="16" t="s">
        <v>19</v>
      </c>
      <c r="J64" s="15">
        <f t="shared" ref="J64:J71" si="49">D64</f>
        <v>6.5008764892890039</v>
      </c>
      <c r="K64" s="32" t="str">
        <f t="shared" si="46"/>
        <v xml:space="preserve"> </v>
      </c>
      <c r="L64" s="32" t="e">
        <f t="shared" si="47"/>
        <v>#N/A</v>
      </c>
      <c r="M64" s="32" t="str">
        <f t="shared" ref="M64:M72" si="50">IF(K64&lt;&gt;0,K64,NA())</f>
        <v xml:space="preserve"> </v>
      </c>
      <c r="N64" t="s">
        <v>55</v>
      </c>
      <c r="O64" t="s">
        <v>56</v>
      </c>
      <c r="Q64" s="32">
        <v>2</v>
      </c>
      <c r="R64"/>
    </row>
    <row r="65" spans="1:18" x14ac:dyDescent="0.35">
      <c r="A65" s="9" t="s">
        <v>3</v>
      </c>
      <c r="B65" s="10">
        <f>LOOKUP($B$62,$47:$47,olap_km_bld!52:52)</f>
        <v>118550</v>
      </c>
      <c r="C65" s="10">
        <f>LOOKUP($C$62,$47:$47,olap_km_bld!52:52)</f>
        <v>116166</v>
      </c>
      <c r="D65" s="12">
        <f t="shared" si="48"/>
        <v>19.568324898568235</v>
      </c>
      <c r="E65" s="10">
        <f t="shared" si="44"/>
        <v>2384</v>
      </c>
      <c r="F65" s="38">
        <f t="shared" si="45"/>
        <v>2.0522355938914956</v>
      </c>
      <c r="G65" s="32">
        <v>6.75</v>
      </c>
      <c r="H65" s="32">
        <v>22000</v>
      </c>
      <c r="I65" s="16" t="s">
        <v>20</v>
      </c>
      <c r="J65" s="15">
        <f t="shared" si="49"/>
        <v>19.568324898568235</v>
      </c>
      <c r="K65" s="32" t="str">
        <f t="shared" si="46"/>
        <v xml:space="preserve"> </v>
      </c>
      <c r="L65" s="32" t="e">
        <f t="shared" si="47"/>
        <v>#N/A</v>
      </c>
      <c r="M65" s="32" t="str">
        <f t="shared" si="50"/>
        <v xml:space="preserve"> </v>
      </c>
      <c r="N65">
        <f>N63*-1</f>
        <v>0</v>
      </c>
      <c r="O65">
        <f>O63*-1</f>
        <v>0</v>
      </c>
      <c r="Q65" s="32">
        <v>3</v>
      </c>
      <c r="R65"/>
    </row>
    <row r="66" spans="1:18" x14ac:dyDescent="0.35">
      <c r="A66" s="9" t="s">
        <v>4</v>
      </c>
      <c r="B66" s="10">
        <f>LOOKUP($B$62,$47:$47,olap_km_bld!53:53)</f>
        <v>91092</v>
      </c>
      <c r="C66" s="10">
        <f>LOOKUP($C$62,$47:$47,olap_km_bld!53:53)</f>
        <v>88944</v>
      </c>
      <c r="D66" s="12">
        <f t="shared" si="48"/>
        <v>15.036000435768687</v>
      </c>
      <c r="E66" s="10">
        <f t="shared" si="44"/>
        <v>2148</v>
      </c>
      <c r="F66" s="38">
        <f t="shared" si="45"/>
        <v>2.4150026983270436</v>
      </c>
      <c r="G66" s="32">
        <v>5.0999999999999899</v>
      </c>
      <c r="H66" s="32">
        <v>19500</v>
      </c>
      <c r="I66" s="16" t="s">
        <v>21</v>
      </c>
      <c r="J66" s="15">
        <f t="shared" si="49"/>
        <v>15.036000435768687</v>
      </c>
      <c r="K66" s="32" t="str">
        <f t="shared" si="46"/>
        <v xml:space="preserve"> </v>
      </c>
      <c r="L66" s="32" t="e">
        <f t="shared" si="47"/>
        <v>#N/A</v>
      </c>
      <c r="M66" s="32" t="str">
        <f t="shared" si="50"/>
        <v xml:space="preserve"> </v>
      </c>
      <c r="Q66" s="32">
        <v>4</v>
      </c>
      <c r="R66"/>
    </row>
    <row r="67" spans="1:18" x14ac:dyDescent="0.35">
      <c r="A67" s="9" t="s">
        <v>5</v>
      </c>
      <c r="B67" s="10">
        <f>LOOKUP($B$62,$47:$47,olap_km_bld!54:54)</f>
        <v>42261</v>
      </c>
      <c r="C67" s="10">
        <f>LOOKUP($C$62,$47:$47,olap_km_bld!54:54)</f>
        <v>41632</v>
      </c>
      <c r="D67" s="12">
        <f t="shared" si="48"/>
        <v>6.97576531875489</v>
      </c>
      <c r="E67" s="10">
        <f t="shared" si="44"/>
        <v>629</v>
      </c>
      <c r="F67" s="38">
        <f t="shared" si="45"/>
        <v>1.5108570330514937</v>
      </c>
      <c r="G67" s="32">
        <v>4.25</v>
      </c>
      <c r="H67" s="32">
        <v>11000</v>
      </c>
      <c r="I67" s="16" t="s">
        <v>22</v>
      </c>
      <c r="J67" s="15">
        <f t="shared" si="49"/>
        <v>6.97576531875489</v>
      </c>
      <c r="K67" s="32" t="str">
        <f t="shared" si="46"/>
        <v xml:space="preserve"> </v>
      </c>
      <c r="L67" s="32" t="e">
        <f t="shared" si="47"/>
        <v>#N/A</v>
      </c>
      <c r="M67" s="32" t="str">
        <f t="shared" si="50"/>
        <v xml:space="preserve"> </v>
      </c>
      <c r="Q67" s="32">
        <v>5</v>
      </c>
      <c r="R67"/>
    </row>
    <row r="68" spans="1:18" x14ac:dyDescent="0.35">
      <c r="A68" s="9" t="s">
        <v>6</v>
      </c>
      <c r="B68" s="10">
        <f>LOOKUP($B$62,$47:$47,olap_km_bld!55:55)</f>
        <v>86559</v>
      </c>
      <c r="C68" s="10">
        <f>LOOKUP($C$62,$47:$47,olap_km_bld!55:55)</f>
        <v>85466</v>
      </c>
      <c r="D68" s="12">
        <f t="shared" si="48"/>
        <v>14.287765794138911</v>
      </c>
      <c r="E68" s="10">
        <f t="shared" si="44"/>
        <v>1093</v>
      </c>
      <c r="F68" s="38">
        <f t="shared" si="45"/>
        <v>1.2788711300400166</v>
      </c>
      <c r="G68" s="32">
        <v>6.25</v>
      </c>
      <c r="H68" s="32">
        <v>12000</v>
      </c>
      <c r="I68" s="16" t="s">
        <v>23</v>
      </c>
      <c r="J68" s="15">
        <f t="shared" si="49"/>
        <v>14.287765794138911</v>
      </c>
      <c r="K68" s="32" t="str">
        <f t="shared" si="46"/>
        <v xml:space="preserve"> </v>
      </c>
      <c r="L68" s="32" t="e">
        <f t="shared" si="47"/>
        <v>#N/A</v>
      </c>
      <c r="M68" s="32" t="str">
        <f t="shared" si="50"/>
        <v xml:space="preserve"> </v>
      </c>
      <c r="Q68" s="32">
        <v>6</v>
      </c>
      <c r="R68"/>
    </row>
    <row r="69" spans="1:18" x14ac:dyDescent="0.35">
      <c r="A69" s="9" t="s">
        <v>7</v>
      </c>
      <c r="B69" s="10">
        <f>LOOKUP($B$62,$47:$47,olap_km_bld!56:56)</f>
        <v>53184</v>
      </c>
      <c r="C69" s="10">
        <f>LOOKUP($C$62,$47:$47,olap_km_bld!56:56)</f>
        <v>52161</v>
      </c>
      <c r="D69" s="12">
        <f t="shared" si="48"/>
        <v>8.7787582573214085</v>
      </c>
      <c r="E69" s="10">
        <f t="shared" si="44"/>
        <v>1023</v>
      </c>
      <c r="F69" s="38">
        <f t="shared" si="45"/>
        <v>1.9612354057629204</v>
      </c>
      <c r="G69" s="32">
        <v>2.25</v>
      </c>
      <c r="H69" s="32">
        <v>10500</v>
      </c>
      <c r="I69" s="16" t="s">
        <v>24</v>
      </c>
      <c r="J69" s="15">
        <f t="shared" si="49"/>
        <v>8.7787582573214085</v>
      </c>
      <c r="K69" s="32" t="str">
        <f t="shared" si="46"/>
        <v xml:space="preserve"> </v>
      </c>
      <c r="L69" s="32" t="e">
        <f t="shared" si="47"/>
        <v>#N/A</v>
      </c>
      <c r="M69" s="32" t="str">
        <f t="shared" si="50"/>
        <v xml:space="preserve"> </v>
      </c>
      <c r="Q69" s="32">
        <v>7</v>
      </c>
      <c r="R69"/>
    </row>
    <row r="70" spans="1:18" x14ac:dyDescent="0.35">
      <c r="A70" s="9" t="s">
        <v>8</v>
      </c>
      <c r="B70" s="10">
        <f>LOOKUP($B$62,$47:$47,olap_km_bld!57:57)</f>
        <v>25706</v>
      </c>
      <c r="C70" s="10">
        <f>LOOKUP($C$62,$47:$47,olap_km_bld!57:57)</f>
        <v>25121</v>
      </c>
      <c r="D70" s="12">
        <f t="shared" si="48"/>
        <v>4.2431325165971749</v>
      </c>
      <c r="E70" s="10">
        <f t="shared" si="44"/>
        <v>585</v>
      </c>
      <c r="F70" s="38">
        <f t="shared" si="45"/>
        <v>2.3287289518729324</v>
      </c>
      <c r="G70" s="32">
        <v>0.8</v>
      </c>
      <c r="H70" s="32">
        <v>11000</v>
      </c>
      <c r="I70" s="16" t="s">
        <v>25</v>
      </c>
      <c r="J70" s="15">
        <f t="shared" si="49"/>
        <v>4.2431325165971749</v>
      </c>
      <c r="K70" s="32" t="str">
        <f t="shared" si="46"/>
        <v xml:space="preserve"> </v>
      </c>
      <c r="L70" s="32" t="e">
        <f t="shared" si="47"/>
        <v>#N/A</v>
      </c>
      <c r="M70" s="32" t="str">
        <f t="shared" si="50"/>
        <v xml:space="preserve"> </v>
      </c>
      <c r="Q70" s="32">
        <v>8</v>
      </c>
      <c r="R70"/>
    </row>
    <row r="71" spans="1:18" x14ac:dyDescent="0.35">
      <c r="A71" s="9" t="s">
        <v>9</v>
      </c>
      <c r="B71" s="10">
        <f>LOOKUP($B$62,$47:$47,olap_km_bld!58:58)</f>
        <v>127255</v>
      </c>
      <c r="C71" s="10">
        <f>LOOKUP($C$62,$47:$47,olap_km_bld!58:58)</f>
        <v>124389</v>
      </c>
      <c r="D71" s="12">
        <f t="shared" si="48"/>
        <v>21.005206115287226</v>
      </c>
      <c r="E71" s="10">
        <f t="shared" si="44"/>
        <v>2866</v>
      </c>
      <c r="F71" s="38">
        <f t="shared" si="45"/>
        <v>2.3040622563088391</v>
      </c>
      <c r="G71" s="32">
        <v>7.75</v>
      </c>
      <c r="H71" s="32">
        <v>20000</v>
      </c>
      <c r="I71" s="16" t="s">
        <v>26</v>
      </c>
      <c r="J71" s="15">
        <f t="shared" si="49"/>
        <v>21.005206115287226</v>
      </c>
      <c r="K71" s="32" t="str">
        <f t="shared" si="46"/>
        <v xml:space="preserve"> </v>
      </c>
      <c r="L71" s="32" t="e">
        <f t="shared" si="47"/>
        <v>#N/A</v>
      </c>
      <c r="M71" s="32" t="str">
        <f t="shared" si="50"/>
        <v xml:space="preserve"> </v>
      </c>
      <c r="Q71" s="32">
        <v>9</v>
      </c>
      <c r="R71"/>
    </row>
    <row r="72" spans="1:18" x14ac:dyDescent="0.35">
      <c r="A72" s="11" t="s">
        <v>10</v>
      </c>
      <c r="B72" s="10">
        <f>LOOKUP($B$62,$47:$47,olap_km_bld!59:59)</f>
        <v>605826</v>
      </c>
      <c r="C72" s="10">
        <f>LOOKUP($C$62,$47:$47,olap_km_bld!59:59)</f>
        <v>593639</v>
      </c>
      <c r="D72" s="12">
        <f t="shared" si="48"/>
        <v>100</v>
      </c>
      <c r="E72" s="10" t="str">
        <f>IF(ISERROR(TEXT(IF(Auswahl_Jahr&lt;1981,0,B72-C72),"#.###")),TEXT(IF(Auswahl_Jahr&lt;1981,0,B72-C72),"# ###"),TEXT(IF(Auswahl_Jahr&lt;1981,0,B72-C72),"#.###"))</f>
        <v>12.187</v>
      </c>
      <c r="F72" s="38" t="str">
        <f>TEXT(IF(Auswahl_Jahr&lt;1981,0,(B72*100/C72)-100),"##0,0")</f>
        <v>2,1</v>
      </c>
      <c r="G72" s="32">
        <v>2.25</v>
      </c>
      <c r="H72" s="32">
        <v>20000</v>
      </c>
      <c r="K72" s="39">
        <f>B72-C72</f>
        <v>12187</v>
      </c>
      <c r="L72" s="32">
        <f>(B72*100/C72)-100</f>
        <v>2.05293115849868</v>
      </c>
      <c r="M72" s="32">
        <f t="shared" si="50"/>
        <v>12187</v>
      </c>
    </row>
    <row r="73" spans="1:18" x14ac:dyDescent="0.35">
      <c r="K73" s="39">
        <f t="shared" ref="K73:K74" si="51">B73-C73</f>
        <v>0</v>
      </c>
    </row>
    <row r="74" spans="1:18" x14ac:dyDescent="0.35">
      <c r="A74" s="32" t="str">
        <f>Auswahl_Bundesland</f>
        <v>Burgenland</v>
      </c>
      <c r="B74" s="32">
        <f>VLOOKUP($A$74,$A$63:$H$72,2,FALSE)</f>
        <v>21835</v>
      </c>
      <c r="C74" s="32">
        <f>VLOOKUP($A$74,$A$63:$H$72,3,FALSE)</f>
        <v>21495</v>
      </c>
      <c r="E74" s="32" t="str">
        <f>IF(ISERROR(TEXT(VLOOKUP($A$74,$A$63:$H$72,5,FALSE),"#.###")),TEXT(VLOOKUP($A$74,$A$63:$H$72,5,FALSE),"# ###"),TEXT(VLOOKUP($A$74,$A$63:$H$72,5,FALSE),"#.###"))</f>
        <v>340</v>
      </c>
      <c r="F74" s="32" t="str">
        <f>TEXT(VLOOKUP($A$74,$A$63:$H$72,6,FALSE),"##0,0")</f>
        <v>1,6</v>
      </c>
      <c r="G74" s="32">
        <f>VLOOKUP($A$74,$A$63:$H$72,7,FALSE)</f>
        <v>7.9</v>
      </c>
      <c r="H74" s="32">
        <f>VLOOKUP($A$74,$A$63:$H$72,8,FALSE)</f>
        <v>13700</v>
      </c>
      <c r="I74" s="32" t="str">
        <f>INDEX($I$63:$J$71,$Q$74,1)</f>
        <v>B</v>
      </c>
      <c r="J74" s="32">
        <f>INDEX($I$63:$J$71,$Q$74,2)</f>
        <v>3.6041701742744618</v>
      </c>
      <c r="K74" s="39">
        <f t="shared" si="51"/>
        <v>340</v>
      </c>
      <c r="L74" s="32">
        <f t="shared" ref="L74" si="52">(B74*100/C74)-100</f>
        <v>1.5817632007443621</v>
      </c>
      <c r="Q74" s="32">
        <f>VLOOKUP(A74,A63:Q71,17,FALSE)</f>
        <v>1</v>
      </c>
    </row>
    <row r="76" spans="1:18" x14ac:dyDescent="0.35">
      <c r="A76" s="32" t="str">
        <f>Status &amp; " Kammermitglieder in Österreich " &amp; Auswahl_Jahr</f>
        <v>Aktive Kammermitglieder in Österreich 2025</v>
      </c>
    </row>
    <row r="77" spans="1:18" x14ac:dyDescent="0.35">
      <c r="A77" s="32" t="str">
        <f>"Anteil in Prozent"</f>
        <v>Anteil in Prozent</v>
      </c>
    </row>
    <row r="78" spans="1:18" x14ac:dyDescent="0.35">
      <c r="A78" s="32" t="str">
        <f>"Absolute und prozentuelle Veränderung"</f>
        <v>Absolute und prozentuelle Veränderung</v>
      </c>
    </row>
    <row r="79" spans="1:18" x14ac:dyDescent="0.35">
      <c r="A79" s="32" t="str">
        <f>Status &amp; " Kammermitglieder nach Bundesländern " &amp; Auswahl_Jahr</f>
        <v>Aktive Kammermitglieder nach Bundesländern 2025</v>
      </c>
    </row>
    <row r="80" spans="1:18" x14ac:dyDescent="0.35">
      <c r="A80" s="32" t="str">
        <f>IF(Auswahl_Jahr&gt;=1981,"","Für den Stichtag 31.12.1980 kann keine Veränderung berechnet werden, da uns Zahlen aus früheren Jahren elektronisch nicht zur Verfügung stehen.")</f>
        <v/>
      </c>
    </row>
    <row r="81" spans="1:8" x14ac:dyDescent="0.35">
      <c r="B81" s="13" t="s">
        <v>27</v>
      </c>
      <c r="C81" s="9"/>
      <c r="D81"/>
    </row>
    <row r="82" spans="1:8" x14ac:dyDescent="0.35">
      <c r="C82" s="32">
        <f>Q74</f>
        <v>1</v>
      </c>
      <c r="D82" s="32" t="str">
        <f>I74</f>
        <v>B</v>
      </c>
      <c r="E82" s="18">
        <f>J74</f>
        <v>3.6041701742744618</v>
      </c>
      <c r="F82" s="32">
        <f>C82</f>
        <v>1</v>
      </c>
      <c r="G82" s="32" t="str">
        <f>D82</f>
        <v>B</v>
      </c>
      <c r="H82" s="18">
        <f>E82</f>
        <v>3.6041701742744618</v>
      </c>
    </row>
    <row r="83" spans="1:8" x14ac:dyDescent="0.35">
      <c r="A83" s="32">
        <v>1</v>
      </c>
      <c r="B83" s="32" t="s">
        <v>18</v>
      </c>
      <c r="C83">
        <f>IF(A83&lt;$C$82,A83,A83+1)</f>
        <v>2</v>
      </c>
      <c r="D83" s="17" t="str">
        <f>INDEX($I$63:$J$71,C83,1)</f>
        <v>K</v>
      </c>
      <c r="E83" s="18">
        <f>INDEX($I$63:$J$71,C83,2)</f>
        <v>6.5008764892890039</v>
      </c>
      <c r="F83">
        <v>1</v>
      </c>
      <c r="G83" s="32" t="str">
        <f>INDEX($D$83:$E$91,MATCH(LARGE($E$83:$E$91,F83),$E$83:$E$91,0),1)</f>
        <v>W</v>
      </c>
      <c r="H83" s="32">
        <f>INDEX($D$83:$E$91,MATCH(LARGE($E$83:$E$91,F83),$E$83:$E$91,0),2)</f>
        <v>21.005206115287226</v>
      </c>
    </row>
    <row r="84" spans="1:8" x14ac:dyDescent="0.35">
      <c r="A84" s="32">
        <v>2</v>
      </c>
      <c r="B84" s="32" t="s">
        <v>19</v>
      </c>
      <c r="C84">
        <f t="shared" ref="C84:C90" si="53">IF(A84&lt;$C$82,A84,A84+1)</f>
        <v>3</v>
      </c>
      <c r="D84" s="17" t="str">
        <f t="shared" ref="D84:D90" si="54">INDEX($I$63:$J$71,C84,1)</f>
        <v>NÖ</v>
      </c>
      <c r="E84" s="18">
        <f t="shared" ref="E84:E90" si="55">INDEX($I$63:$J$71,C84,2)</f>
        <v>19.568324898568235</v>
      </c>
      <c r="F84">
        <v>2</v>
      </c>
      <c r="G84" s="32" t="str">
        <f t="shared" ref="G84:G91" si="56">INDEX($D$83:$E$91,MATCH(LARGE($E$83:$E$91,F84),$E$83:$E$91,0),1)</f>
        <v>NÖ</v>
      </c>
      <c r="H84" s="32">
        <f t="shared" ref="H84:H90" si="57">INDEX($D$83:$E$91,MATCH(LARGE($E$83:$E$91,F84),$E$83:$E$91,0),2)</f>
        <v>19.568324898568235</v>
      </c>
    </row>
    <row r="85" spans="1:8" x14ac:dyDescent="0.35">
      <c r="A85" s="32">
        <v>3</v>
      </c>
      <c r="B85" s="32" t="s">
        <v>20</v>
      </c>
      <c r="C85">
        <f t="shared" si="53"/>
        <v>4</v>
      </c>
      <c r="D85" s="17" t="str">
        <f t="shared" si="54"/>
        <v>OÖ</v>
      </c>
      <c r="E85" s="18">
        <f t="shared" si="55"/>
        <v>15.036000435768687</v>
      </c>
      <c r="F85">
        <v>3</v>
      </c>
      <c r="G85" s="32" t="str">
        <f t="shared" si="56"/>
        <v>OÖ</v>
      </c>
      <c r="H85" s="32">
        <f t="shared" si="57"/>
        <v>15.036000435768687</v>
      </c>
    </row>
    <row r="86" spans="1:8" x14ac:dyDescent="0.35">
      <c r="A86" s="32">
        <v>4</v>
      </c>
      <c r="B86" s="32" t="s">
        <v>21</v>
      </c>
      <c r="C86">
        <f t="shared" si="53"/>
        <v>5</v>
      </c>
      <c r="D86" s="17" t="str">
        <f t="shared" si="54"/>
        <v>S</v>
      </c>
      <c r="E86" s="18">
        <f t="shared" si="55"/>
        <v>6.97576531875489</v>
      </c>
      <c r="F86">
        <v>4</v>
      </c>
      <c r="G86" s="32" t="str">
        <f t="shared" si="56"/>
        <v>ST</v>
      </c>
      <c r="H86" s="32">
        <f t="shared" si="57"/>
        <v>14.287765794138911</v>
      </c>
    </row>
    <row r="87" spans="1:8" x14ac:dyDescent="0.35">
      <c r="A87" s="32">
        <v>5</v>
      </c>
      <c r="B87" s="32" t="s">
        <v>22</v>
      </c>
      <c r="C87">
        <f t="shared" si="53"/>
        <v>6</v>
      </c>
      <c r="D87" s="17" t="str">
        <f t="shared" si="54"/>
        <v>ST</v>
      </c>
      <c r="E87" s="18">
        <f t="shared" si="55"/>
        <v>14.287765794138911</v>
      </c>
      <c r="F87">
        <v>5</v>
      </c>
      <c r="G87" s="32" t="str">
        <f t="shared" si="56"/>
        <v>T</v>
      </c>
      <c r="H87" s="32">
        <f t="shared" si="57"/>
        <v>8.7787582573214085</v>
      </c>
    </row>
    <row r="88" spans="1:8" x14ac:dyDescent="0.35">
      <c r="A88" s="32">
        <v>6</v>
      </c>
      <c r="B88" s="32" t="s">
        <v>23</v>
      </c>
      <c r="C88">
        <f t="shared" si="53"/>
        <v>7</v>
      </c>
      <c r="D88" s="17" t="str">
        <f t="shared" si="54"/>
        <v>T</v>
      </c>
      <c r="E88" s="18">
        <f t="shared" si="55"/>
        <v>8.7787582573214085</v>
      </c>
      <c r="F88">
        <v>6</v>
      </c>
      <c r="G88" s="32" t="str">
        <f t="shared" si="56"/>
        <v>S</v>
      </c>
      <c r="H88" s="32">
        <f t="shared" si="57"/>
        <v>6.97576531875489</v>
      </c>
    </row>
    <row r="89" spans="1:8" x14ac:dyDescent="0.35">
      <c r="A89" s="32">
        <v>7</v>
      </c>
      <c r="B89" s="32" t="s">
        <v>24</v>
      </c>
      <c r="C89">
        <f t="shared" si="53"/>
        <v>8</v>
      </c>
      <c r="D89" s="17" t="str">
        <f t="shared" si="54"/>
        <v>V</v>
      </c>
      <c r="E89" s="18">
        <f t="shared" si="55"/>
        <v>4.2431325165971749</v>
      </c>
      <c r="F89">
        <v>7</v>
      </c>
      <c r="G89" s="32" t="str">
        <f t="shared" si="56"/>
        <v>K</v>
      </c>
      <c r="H89" s="32">
        <f t="shared" si="57"/>
        <v>6.5008764892890039</v>
      </c>
    </row>
    <row r="90" spans="1:8" x14ac:dyDescent="0.35">
      <c r="A90" s="32">
        <v>8</v>
      </c>
      <c r="B90" s="32" t="s">
        <v>25</v>
      </c>
      <c r="C90">
        <f t="shared" si="53"/>
        <v>9</v>
      </c>
      <c r="D90" s="17" t="str">
        <f t="shared" si="54"/>
        <v>W</v>
      </c>
      <c r="E90" s="18">
        <f t="shared" si="55"/>
        <v>21.005206115287226</v>
      </c>
      <c r="F90">
        <v>8</v>
      </c>
      <c r="G90" s="32" t="str">
        <f t="shared" si="56"/>
        <v>V</v>
      </c>
      <c r="H90" s="32">
        <f t="shared" si="57"/>
        <v>4.2431325165971749</v>
      </c>
    </row>
    <row r="91" spans="1:8" x14ac:dyDescent="0.35">
      <c r="A91" s="32">
        <v>9</v>
      </c>
      <c r="B91" s="32" t="s">
        <v>26</v>
      </c>
      <c r="C91"/>
      <c r="D91" s="17"/>
      <c r="E91" s="18"/>
      <c r="F91">
        <v>9</v>
      </c>
      <c r="G91" s="32" t="e">
        <f t="shared" si="56"/>
        <v>#NUM!</v>
      </c>
      <c r="H91" s="32" t="e">
        <f>INDEX($D$83:$E$91,MATCH(LARGE($E$83:$E$91,F91),$E$83:$E$91,0),2)</f>
        <v>#NUM!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20</vt:i4>
      </vt:variant>
    </vt:vector>
  </HeadingPairs>
  <TitlesOfParts>
    <vt:vector size="21" baseType="lpstr">
      <vt:lpstr>Dashboard</vt:lpstr>
      <vt:lpstr>Aktiv</vt:lpstr>
      <vt:lpstr>Auswahl_Bundesland</vt:lpstr>
      <vt:lpstr>Dropdown_Bundesland!Auswahl_Jahr</vt:lpstr>
      <vt:lpstr>Auswahl_Jahr</vt:lpstr>
      <vt:lpstr>Auswahl_Status</vt:lpstr>
      <vt:lpstr>Dashboard!Druckbereich</vt:lpstr>
      <vt:lpstr>Insgesamt</vt:lpstr>
      <vt:lpstr>Kartentitel</vt:lpstr>
      <vt:lpstr>Kartentitel_Kreis</vt:lpstr>
      <vt:lpstr>Kartentitel_Landkarte</vt:lpstr>
      <vt:lpstr>Kartentitel_Veränderung</vt:lpstr>
      <vt:lpstr>Keine_Veränderung</vt:lpstr>
      <vt:lpstr>KM_Bundesland</vt:lpstr>
      <vt:lpstr>KM_gesamt</vt:lpstr>
      <vt:lpstr>Ruhend</vt:lpstr>
      <vt:lpstr>Status</vt:lpstr>
      <vt:lpstr>Verae_absolut_bld</vt:lpstr>
      <vt:lpstr>Verae_absolut_gesamt</vt:lpstr>
      <vt:lpstr>Verae_Proz_bld</vt:lpstr>
      <vt:lpstr>Verae_Proz_gesamt</vt:lpstr>
    </vt:vector>
  </TitlesOfParts>
  <Company>WKO Inhouse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KollerC</dc:creator>
  <cp:lastModifiedBy>Koller Christoph | WKOE</cp:lastModifiedBy>
  <cp:lastPrinted>2015-11-13T12:14:27Z</cp:lastPrinted>
  <dcterms:created xsi:type="dcterms:W3CDTF">2009-09-08T10:55:18Z</dcterms:created>
  <dcterms:modified xsi:type="dcterms:W3CDTF">2026-01-16T09:37:59Z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-955372006</vt:i4>
  </property>
  <property fmtid="{D5CDD505-2E9C-101B-9397-08002B2CF9AE}" pid="4" name="_EmailSubject">
    <vt:lpwstr>Demografie-Check: Früherkennung und grafische Darstellung aktueller wie auch künftiger Personalprobleme</vt:lpwstr>
  </property>
  <property fmtid="{D5CDD505-2E9C-101B-9397-08002B2CF9AE}" pid="5" name="_AuthorEmail">
    <vt:lpwstr>Dirk.Kauffmann@wko.at</vt:lpwstr>
  </property>
  <property fmtid="{D5CDD505-2E9C-101B-9397-08002B2CF9AE}" pid="6" name="_AuthorEmailDisplayName">
    <vt:lpwstr>Kauffmann Dirk, Dipl.-Volksw. WKÖ Wp</vt:lpwstr>
  </property>
  <property fmtid="{D5CDD505-2E9C-101B-9397-08002B2CF9AE}" pid="7" name="_ReviewingToolsShownOnce">
    <vt:lpwstr/>
  </property>
</Properties>
</file>