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Daten\Lehrlingsstatistik\DASHBOARD Lehrlinge\"/>
    </mc:Choice>
  </mc:AlternateContent>
  <xr:revisionPtr revIDLastSave="0" documentId="13_ncr:1_{AF36E082-0AA5-41E7-85ED-1A6C331A06D4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LL_BDL" sheetId="12" r:id="rId1"/>
    <sheet name="olap_bld" sheetId="26" state="veryHidden" r:id="rId2"/>
    <sheet name="olap_iba" sheetId="31" state="veryHidden" r:id="rId3"/>
    <sheet name="Dropdown" sheetId="27" state="veryHidden" r:id="rId4"/>
  </sheets>
  <definedNames>
    <definedName name="Abfrage_von_MS_Access_Database" localSheetId="3" hidden="1">Dropdown!#REF!</definedName>
    <definedName name="Abfrage_von_MS_Access_Database_1" localSheetId="3" hidden="1">Dropdown!#REF!</definedName>
    <definedName name="Abfrage_von_MS_Access_Database_2" localSheetId="3" hidden="1">Dropdown!#REF!</definedName>
    <definedName name="Auswahl_Jahr">Dropdown!$D$3</definedName>
    <definedName name="Auswahl_Status">Dropdown!$E$3</definedName>
    <definedName name="Diagrammtitel">LL_BDL!$A$29</definedName>
    <definedName name="_xlnm.Print_Area" localSheetId="0">LL_BDL!$A$1:$E$50</definedName>
    <definedName name="IBA">olap_iba!$B$67</definedName>
    <definedName name="inEinr">olap_iba!$E$68</definedName>
    <definedName name="inUnt">olap_iba!$D$68</definedName>
    <definedName name="TQL">olap_iba!$F$67</definedName>
    <definedName name="VLZ">olap_iba!$C$67</definedName>
  </definedNames>
  <calcPr calcId="191029"/>
  <pivotCaches>
    <pivotCache cacheId="10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27" l="1"/>
  <c r="B25" i="27"/>
  <c r="B24" i="27"/>
  <c r="B23" i="27"/>
  <c r="B22" i="27" l="1"/>
  <c r="B21" i="27"/>
  <c r="B20" i="27" l="1"/>
  <c r="A27" i="12" l="1"/>
  <c r="B19" i="27" l="1"/>
  <c r="B18" i="27" l="1"/>
  <c r="A29" i="12" l="1"/>
  <c r="A5" i="12" l="1"/>
  <c r="B17" i="27" l="1"/>
  <c r="C17" i="27"/>
  <c r="A20" i="12" l="1"/>
  <c r="B16" i="27" l="1"/>
  <c r="C4" i="27" l="1"/>
  <c r="C5" i="27"/>
  <c r="C6" i="27"/>
  <c r="C7" i="27"/>
  <c r="C8" i="27"/>
  <c r="C9" i="27"/>
  <c r="C10" i="27"/>
  <c r="C11" i="27"/>
  <c r="C12" i="27"/>
  <c r="C13" i="27"/>
  <c r="C14" i="27"/>
  <c r="C15" i="27"/>
  <c r="C3" i="27"/>
  <c r="B4" i="27"/>
  <c r="B5" i="27"/>
  <c r="B6" i="27"/>
  <c r="B7" i="27"/>
  <c r="B8" i="27"/>
  <c r="B9" i="27"/>
  <c r="B10" i="27"/>
  <c r="B11" i="27"/>
  <c r="B12" i="27"/>
  <c r="B13" i="27"/>
  <c r="B14" i="27"/>
  <c r="E3" i="27" s="1"/>
  <c r="B15" i="27"/>
  <c r="B3" i="27"/>
  <c r="A56" i="31" l="1"/>
  <c r="H66" i="31" s="1"/>
  <c r="B14" i="26"/>
  <c r="F3" i="27"/>
  <c r="B17" i="26" l="1"/>
  <c r="B16" i="26"/>
  <c r="B22" i="26"/>
  <c r="B23" i="26"/>
  <c r="B18" i="26"/>
  <c r="B19" i="26"/>
  <c r="B24" i="26"/>
  <c r="B15" i="26"/>
  <c r="B20" i="26"/>
  <c r="B21" i="26"/>
  <c r="B66" i="31"/>
  <c r="C65" i="31"/>
  <c r="F59" i="31"/>
  <c r="B60" i="31"/>
  <c r="B64" i="31"/>
  <c r="C59" i="31"/>
  <c r="C63" i="31"/>
  <c r="E58" i="31"/>
  <c r="E62" i="31"/>
  <c r="E66" i="31"/>
  <c r="F61" i="31"/>
  <c r="F65" i="31"/>
  <c r="H59" i="31"/>
  <c r="H63" i="31"/>
  <c r="B62" i="31"/>
  <c r="B61" i="31"/>
  <c r="B65" i="31"/>
  <c r="C60" i="31"/>
  <c r="C64" i="31"/>
  <c r="E59" i="31"/>
  <c r="E63" i="31"/>
  <c r="F58" i="31"/>
  <c r="F62" i="31"/>
  <c r="F66" i="31"/>
  <c r="H60" i="31"/>
  <c r="H64" i="31"/>
  <c r="B58" i="31"/>
  <c r="C61" i="31"/>
  <c r="E60" i="31"/>
  <c r="E64" i="31"/>
  <c r="F63" i="31"/>
  <c r="H61" i="31"/>
  <c r="H65" i="31"/>
  <c r="B59" i="31"/>
  <c r="B63" i="31"/>
  <c r="C58" i="31"/>
  <c r="C62" i="31"/>
  <c r="C66" i="31"/>
  <c r="E61" i="31"/>
  <c r="E65" i="31"/>
  <c r="F60" i="31"/>
  <c r="F64" i="31"/>
  <c r="H58" i="31"/>
  <c r="H62" i="31"/>
  <c r="G61" i="31" l="1"/>
  <c r="F67" i="31"/>
  <c r="G58" i="31"/>
  <c r="G65" i="31"/>
  <c r="G66" i="31"/>
  <c r="G62" i="31"/>
  <c r="G60" i="31"/>
  <c r="D59" i="31"/>
  <c r="G64" i="31"/>
  <c r="D63" i="31"/>
  <c r="D64" i="31"/>
  <c r="D60" i="31"/>
  <c r="B67" i="31"/>
  <c r="A22" i="12" s="1"/>
  <c r="H67" i="31"/>
  <c r="D61" i="31"/>
  <c r="D66" i="31"/>
  <c r="E67" i="31"/>
  <c r="D62" i="31"/>
  <c r="G63" i="31"/>
  <c r="D58" i="31"/>
  <c r="C67" i="31"/>
  <c r="D65" i="31"/>
  <c r="G59" i="31"/>
  <c r="A23" i="12" l="1"/>
  <c r="E68" i="31"/>
  <c r="G67" i="31"/>
  <c r="D67" i="31"/>
  <c r="D68" i="31" l="1"/>
  <c r="A24" i="12" s="1"/>
  <c r="C14" i="26" l="1"/>
  <c r="B19" i="12"/>
  <c r="C15" i="26" l="1"/>
  <c r="C21" i="26"/>
  <c r="C23" i="26"/>
  <c r="F23" i="26" s="1"/>
  <c r="E19" i="12" s="1"/>
  <c r="C17" i="26"/>
  <c r="C19" i="26"/>
  <c r="B14" i="12"/>
  <c r="B16" i="12"/>
  <c r="B18" i="12"/>
  <c r="B12" i="12"/>
  <c r="C18" i="26"/>
  <c r="C22" i="26"/>
  <c r="C24" i="26"/>
  <c r="C16" i="26"/>
  <c r="C20" i="26"/>
  <c r="B11" i="12"/>
  <c r="B15" i="12"/>
  <c r="B17" i="12"/>
  <c r="D17" i="26" l="1"/>
  <c r="B13" i="12"/>
  <c r="D24" i="26"/>
  <c r="C20" i="12" s="1"/>
  <c r="B20" i="12"/>
  <c r="D21" i="26"/>
  <c r="N21" i="26" s="1"/>
  <c r="F19" i="26"/>
  <c r="E15" i="12" s="1"/>
  <c r="E15" i="26"/>
  <c r="D11" i="12" s="1"/>
  <c r="D16" i="26"/>
  <c r="D22" i="26"/>
  <c r="D18" i="26"/>
  <c r="F15" i="26"/>
  <c r="E11" i="12" s="1"/>
  <c r="E23" i="26"/>
  <c r="D19" i="12" s="1"/>
  <c r="F21" i="26"/>
  <c r="E17" i="12" s="1"/>
  <c r="F17" i="26"/>
  <c r="E13" i="12" s="1"/>
  <c r="D20" i="26"/>
  <c r="E22" i="26"/>
  <c r="D18" i="12" s="1"/>
  <c r="E16" i="26"/>
  <c r="D12" i="12" s="1"/>
  <c r="E17" i="26"/>
  <c r="D13" i="12" s="1"/>
  <c r="F22" i="26"/>
  <c r="E18" i="12" s="1"/>
  <c r="F18" i="26"/>
  <c r="E14" i="12" s="1"/>
  <c r="E20" i="26"/>
  <c r="D16" i="12" s="1"/>
  <c r="E24" i="26"/>
  <c r="D20" i="12" s="1"/>
  <c r="E21" i="26"/>
  <c r="D17" i="12" s="1"/>
  <c r="D19" i="26"/>
  <c r="D15" i="26"/>
  <c r="E19" i="26"/>
  <c r="D15" i="12" s="1"/>
  <c r="F24" i="26"/>
  <c r="E20" i="12" s="1"/>
  <c r="F20" i="26"/>
  <c r="E16" i="12" s="1"/>
  <c r="F16" i="26"/>
  <c r="E12" i="12" s="1"/>
  <c r="E18" i="26"/>
  <c r="D14" i="12" s="1"/>
  <c r="D23" i="26"/>
  <c r="N15" i="26" l="1"/>
  <c r="C11" i="12"/>
  <c r="N19" i="26"/>
  <c r="C15" i="12"/>
  <c r="N22" i="26"/>
  <c r="C18" i="12"/>
  <c r="N23" i="26"/>
  <c r="C19" i="12"/>
  <c r="N20" i="26"/>
  <c r="C16" i="12"/>
  <c r="N16" i="26"/>
  <c r="C12" i="12"/>
  <c r="N18" i="26"/>
  <c r="C14" i="12"/>
  <c r="C17" i="12"/>
  <c r="N17" i="26"/>
  <c r="C13" i="12"/>
  <c r="B32" i="26" l="1"/>
  <c r="B29" i="26"/>
  <c r="B33" i="26"/>
  <c r="B27" i="26"/>
  <c r="B31" i="26"/>
  <c r="B35" i="26"/>
  <c r="B28" i="26"/>
  <c r="B30" i="26"/>
  <c r="B34" i="26"/>
  <c r="C35" i="26"/>
  <c r="C34" i="26"/>
  <c r="C32" i="26"/>
  <c r="C27" i="26"/>
  <c r="C28" i="26"/>
  <c r="C33" i="26"/>
  <c r="C31" i="26"/>
  <c r="C30" i="26"/>
  <c r="C29" i="2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Webanalysis.web.wk.wknet_54038 Lehrlingsstatistik AnzahlLehrlingeundLehrbetriebeFGRÖsterr" type="5" refreshedVersion="4" savePassword="1" deleted="1" background="1" saveData="1">
    <dbPr connection="" command="" commandType="1"/>
    <olapPr sendLocale="1" rowDrillCount="1000"/>
  </connection>
</connections>
</file>

<file path=xl/sharedStrings.xml><?xml version="1.0" encoding="utf-8"?>
<sst xmlns="http://schemas.openxmlformats.org/spreadsheetml/2006/main" count="300" uniqueCount="74">
  <si>
    <t>Lehrlinge nach Bundesländern</t>
  </si>
  <si>
    <t>Bundesland</t>
  </si>
  <si>
    <t>Lehrlinge</t>
  </si>
  <si>
    <t>Veränderung zum Vorjahr</t>
  </si>
  <si>
    <t>absolut</t>
  </si>
  <si>
    <t>in %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</si>
  <si>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</si>
  <si>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</si>
  <si>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</si>
  <si>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</si>
  <si>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</si>
  <si>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</si>
  <si>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</si>
  <si>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</si>
  <si>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</si>
  <si>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</si>
  <si>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>Sparte</t>
  </si>
  <si>
    <t>insgesamt</t>
  </si>
  <si>
    <t>§ 8b (1)
gesamt</t>
  </si>
  <si>
    <t>in 
Unter-
nehmen</t>
  </si>
  <si>
    <t>in
Einrich-
tungen</t>
  </si>
  <si>
    <t>§ 8b (2)
gesamt</t>
  </si>
  <si>
    <r>
      <t>§ 8 b Abs. 1 BAG</t>
    </r>
    <r>
      <rPr>
        <sz val="10"/>
        <rFont val="Trebuchet MS"/>
        <family val="2"/>
      </rPr>
      <t xml:space="preserve">
</t>
    </r>
    <r>
      <rPr>
        <sz val="8"/>
        <rFont val="Trebuchet MS"/>
        <family val="2"/>
      </rPr>
      <t>(Verlängerung der Lehrzeit)</t>
    </r>
  </si>
  <si>
    <r>
      <t>§ 8 b Abs. 2 BAG</t>
    </r>
    <r>
      <rPr>
        <sz val="10"/>
        <rFont val="Trebuchet MS"/>
        <family val="2"/>
      </rPr>
      <t xml:space="preserve">
</t>
    </r>
    <r>
      <rPr>
        <sz val="8"/>
        <rFont val="Trebuchet MS"/>
        <family val="2"/>
      </rPr>
      <t>(Teilqualifizierung)</t>
    </r>
  </si>
  <si>
    <t>AnzahlLL</t>
  </si>
  <si>
    <t>Spaltenbeschriftungen</t>
  </si>
  <si>
    <t>Zeilenbeschriftungen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</si>
  <si>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</si>
  <si>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</si>
  <si>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</si>
  <si>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</si>
  <si>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</si>
  <si>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</si>
  <si>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</si>
  <si>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</si>
  <si>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</si>
  <si>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</si>
  <si>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</si>
  <si>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</si>
  <si>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Gesamtergebnis</t>
  </si>
  <si>
    <t>Anteil</t>
  </si>
  <si>
    <t>Veraend_abs</t>
  </si>
  <si>
    <t>Veraend_Proz</t>
  </si>
  <si>
    <t>Österreich</t>
  </si>
  <si>
    <t>Anteil absteigend sortiert für Kreisdiagramm - mittels Formel</t>
  </si>
  <si>
    <t>Auswahl_Jahr</t>
  </si>
  <si>
    <t>Auswahl</t>
  </si>
  <si>
    <t>Überbetriebliche Lehrausbildung</t>
  </si>
  <si>
    <t>gem.§8b Abs.1</t>
  </si>
  <si>
    <t>gem.§8b Abs.2</t>
  </si>
  <si>
    <t>Lehrvertragsart</t>
  </si>
  <si>
    <t>Burgenland Ergebnis</t>
  </si>
  <si>
    <t>Kärnten Ergebnis</t>
  </si>
  <si>
    <t>Niederösterreich Ergebnis</t>
  </si>
  <si>
    <t>Oberösterreich Ergebnis</t>
  </si>
  <si>
    <t>Salzburg Ergebnis</t>
  </si>
  <si>
    <t>Steiermark Ergebnis</t>
  </si>
  <si>
    <t>Tirol Ergebnis</t>
  </si>
  <si>
    <t>Vorarlberg Ergebnis</t>
  </si>
  <si>
    <t>Wien Ergebnis</t>
  </si>
  <si>
    <t>2014</t>
  </si>
  <si>
    <t>2015</t>
  </si>
  <si>
    <t>2016</t>
  </si>
  <si>
    <t>2017</t>
  </si>
  <si>
    <t>2018</t>
  </si>
  <si>
    <t>Rundungsdifferenzen wurden nicht ausgeglichen.</t>
  </si>
  <si>
    <t>2019</t>
  </si>
  <si>
    <t>1 Tabellenblatt "LL_BLD", rechte Maustaste, Blattschutz aufheben; Steuerelement formatieren, aktuelle Jahreszahl auswählen</t>
  </si>
  <si>
    <t>2020</t>
  </si>
  <si>
    <t>2021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</si>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</sst>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??0.0"/>
    <numFmt numFmtId="165" formatCode="???,?00"/>
    <numFmt numFmtId="166" formatCode="\+?0.0;\-?0.0"/>
    <numFmt numFmtId="167" formatCode="0.0"/>
    <numFmt numFmtId="168" formatCode="???,##0"/>
    <numFmt numFmtId="169" formatCode="?,??0"/>
    <numFmt numFmtId="170" formatCode="#,###"/>
    <numFmt numFmtId="171" formatCode="#,###.0"/>
    <numFmt numFmtId="172" formatCode="_-* #,##0.00\ &quot;€&quot;_-;\-* #,##0.00\ &quot;€&quot;_-;_-* &quot;-&quot;??\ &quot;€&quot;_-;_-@_-"/>
    <numFmt numFmtId="173" formatCode="\+\ ?,??0;\-\ ?,??0"/>
  </numFmts>
  <fonts count="17" x14ac:knownFonts="1"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2"/>
      <name val="Trebuchet MS"/>
      <family val="2"/>
    </font>
    <font>
      <sz val="10"/>
      <name val="MS Sans Serif"/>
      <family val="2"/>
    </font>
    <font>
      <sz val="8"/>
      <name val="Trebuchet MS"/>
      <family val="2"/>
    </font>
    <font>
      <b/>
      <sz val="8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8"/>
      <color theme="1" tint="0.249977111117893"/>
      <name val="Trebuchet MS"/>
      <family val="2"/>
    </font>
    <font>
      <b/>
      <sz val="9"/>
      <color theme="0" tint="-0.499984740745262"/>
      <name val="Trebuchet MS"/>
      <family val="2"/>
    </font>
    <font>
      <b/>
      <sz val="12"/>
      <name val="Trebuchet MS"/>
      <family val="2"/>
    </font>
    <font>
      <b/>
      <sz val="11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E20613"/>
      </bottom>
      <diagonal/>
    </border>
    <border>
      <left/>
      <right/>
      <top style="thin">
        <color rgb="FFE20613"/>
      </top>
      <bottom style="thin">
        <color rgb="FFE20613"/>
      </bottom>
      <diagonal/>
    </border>
    <border>
      <left/>
      <right/>
      <top/>
      <bottom style="thin">
        <color theme="4" tint="0.39997558519241921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2" applyFont="1"/>
    <xf numFmtId="0" fontId="3" fillId="0" borderId="0" xfId="2" applyFont="1" applyAlignment="1">
      <alignment vertical="center" wrapText="1"/>
    </xf>
    <xf numFmtId="0" fontId="5" fillId="0" borderId="0" xfId="2" applyFont="1" applyAlignment="1">
      <alignment horizontal="center"/>
    </xf>
    <xf numFmtId="0" fontId="5" fillId="0" borderId="0" xfId="2" applyFont="1"/>
    <xf numFmtId="167" fontId="3" fillId="0" borderId="0" xfId="2" applyNumberFormat="1" applyFont="1"/>
    <xf numFmtId="0" fontId="4" fillId="0" borderId="0" xfId="4" applyFont="1"/>
    <xf numFmtId="0" fontId="7" fillId="0" borderId="0" xfId="2" applyFont="1"/>
    <xf numFmtId="0" fontId="7" fillId="0" borderId="0" xfId="2" applyFont="1" applyAlignment="1">
      <alignment vertical="center"/>
    </xf>
    <xf numFmtId="3" fontId="4" fillId="0" borderId="1" xfId="6" applyNumberFormat="1" applyFont="1" applyBorder="1" applyAlignment="1">
      <alignment horizontal="centerContinuous" vertical="center" wrapText="1"/>
    </xf>
    <xf numFmtId="3" fontId="4" fillId="0" borderId="1" xfId="6" applyNumberFormat="1" applyFont="1" applyBorder="1" applyAlignment="1">
      <alignment horizontal="centerContinuous" vertical="center"/>
    </xf>
    <xf numFmtId="3" fontId="8" fillId="0" borderId="2" xfId="6" applyNumberFormat="1" applyFont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3" fontId="3" fillId="0" borderId="0" xfId="6" applyNumberFormat="1" applyFont="1" applyAlignment="1">
      <alignment vertical="center"/>
    </xf>
    <xf numFmtId="169" fontId="4" fillId="0" borderId="0" xfId="6" applyNumberFormat="1" applyFont="1" applyAlignment="1">
      <alignment horizontal="center" vertical="center"/>
    </xf>
    <xf numFmtId="169" fontId="3" fillId="0" borderId="0" xfId="6" applyNumberFormat="1" applyFont="1" applyAlignment="1">
      <alignment horizontal="center" vertical="center"/>
    </xf>
    <xf numFmtId="3" fontId="4" fillId="0" borderId="1" xfId="6" applyNumberFormat="1" applyFont="1" applyBorder="1" applyAlignment="1">
      <alignment horizontal="left" vertical="center"/>
    </xf>
    <xf numFmtId="169" fontId="4" fillId="0" borderId="1" xfId="6" applyNumberFormat="1" applyFont="1" applyBorder="1" applyAlignment="1">
      <alignment horizontal="center" vertical="center"/>
    </xf>
    <xf numFmtId="3" fontId="3" fillId="0" borderId="1" xfId="6" applyNumberFormat="1" applyFont="1" applyBorder="1" applyAlignment="1">
      <alignment horizontal="center"/>
    </xf>
    <xf numFmtId="169" fontId="3" fillId="0" borderId="1" xfId="6" applyNumberFormat="1" applyFont="1" applyBorder="1" applyAlignment="1">
      <alignment horizontal="center" vertical="center"/>
    </xf>
    <xf numFmtId="3" fontId="3" fillId="0" borderId="2" xfId="6" applyNumberFormat="1" applyFont="1" applyBorder="1" applyAlignment="1">
      <alignment horizontal="center" vertical="center"/>
    </xf>
    <xf numFmtId="3" fontId="3" fillId="0" borderId="2" xfId="6" applyNumberFormat="1" applyFont="1" applyBorder="1" applyAlignment="1">
      <alignment horizontal="left" vertical="center"/>
    </xf>
    <xf numFmtId="0" fontId="2" fillId="0" borderId="0" xfId="2"/>
    <xf numFmtId="0" fontId="1" fillId="0" borderId="0" xfId="7"/>
    <xf numFmtId="0" fontId="2" fillId="0" borderId="0" xfId="2" applyAlignment="1">
      <alignment horizontal="left"/>
    </xf>
    <xf numFmtId="170" fontId="2" fillId="0" borderId="0" xfId="2" applyNumberFormat="1"/>
    <xf numFmtId="167" fontId="0" fillId="0" borderId="0" xfId="8" applyNumberFormat="1" applyFont="1"/>
    <xf numFmtId="171" fontId="2" fillId="0" borderId="0" xfId="2" applyNumberFormat="1"/>
    <xf numFmtId="167" fontId="9" fillId="0" borderId="0" xfId="7" applyNumberFormat="1" applyFont="1"/>
    <xf numFmtId="0" fontId="9" fillId="0" borderId="0" xfId="7" applyFont="1"/>
    <xf numFmtId="0" fontId="10" fillId="3" borderId="3" xfId="2" applyFont="1" applyFill="1" applyBorder="1" applyAlignment="1">
      <alignment horizontal="left"/>
    </xf>
    <xf numFmtId="0" fontId="11" fillId="0" borderId="0" xfId="2" applyFont="1" applyAlignment="1">
      <alignment horizontal="left"/>
    </xf>
    <xf numFmtId="167" fontId="2" fillId="0" borderId="0" xfId="2" applyNumberFormat="1"/>
    <xf numFmtId="0" fontId="12" fillId="4" borderId="4" xfId="2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170" fontId="0" fillId="0" borderId="0" xfId="0" applyNumberFormat="1"/>
    <xf numFmtId="2" fontId="0" fillId="0" borderId="0" xfId="0" applyNumberFormat="1"/>
    <xf numFmtId="0" fontId="3" fillId="0" borderId="1" xfId="6" applyFont="1" applyBorder="1"/>
    <xf numFmtId="169" fontId="0" fillId="0" borderId="0" xfId="0" applyNumberFormat="1"/>
    <xf numFmtId="3" fontId="0" fillId="0" borderId="0" xfId="0" applyNumberFormat="1"/>
    <xf numFmtId="0" fontId="13" fillId="2" borderId="0" xfId="2" applyFont="1" applyFill="1"/>
    <xf numFmtId="0" fontId="13" fillId="2" borderId="0" xfId="2" applyFont="1" applyFill="1" applyAlignment="1">
      <alignment vertical="center"/>
    </xf>
    <xf numFmtId="0" fontId="14" fillId="0" borderId="0" xfId="2" applyFont="1"/>
    <xf numFmtId="0" fontId="2" fillId="0" borderId="0" xfId="2" applyAlignment="1">
      <alignment horizontal="center"/>
    </xf>
    <xf numFmtId="2" fontId="0" fillId="0" borderId="0" xfId="0" applyNumberFormat="1" applyAlignment="1">
      <alignment horizontal="left"/>
    </xf>
    <xf numFmtId="3" fontId="2" fillId="0" borderId="0" xfId="2" applyNumberFormat="1"/>
    <xf numFmtId="0" fontId="3" fillId="5" borderId="0" xfId="2" applyFont="1" applyFill="1"/>
    <xf numFmtId="0" fontId="3" fillId="0" borderId="0" xfId="4" applyFont="1"/>
    <xf numFmtId="165" fontId="3" fillId="0" borderId="0" xfId="5" applyNumberFormat="1" applyFont="1" applyAlignment="1">
      <alignment horizontal="center" vertical="center"/>
    </xf>
    <xf numFmtId="164" fontId="3" fillId="0" borderId="0" xfId="5" applyNumberFormat="1" applyFont="1" applyAlignment="1">
      <alignment horizontal="center"/>
    </xf>
    <xf numFmtId="173" fontId="3" fillId="0" borderId="0" xfId="5" applyNumberFormat="1" applyFont="1" applyAlignment="1">
      <alignment horizontal="center"/>
    </xf>
    <xf numFmtId="166" fontId="3" fillId="0" borderId="0" xfId="5" applyNumberFormat="1" applyFont="1" applyAlignment="1">
      <alignment horizontal="center"/>
    </xf>
    <xf numFmtId="165" fontId="3" fillId="0" borderId="0" xfId="2" applyNumberFormat="1" applyFont="1"/>
    <xf numFmtId="0" fontId="7" fillId="2" borderId="0" xfId="2" applyFont="1" applyFill="1"/>
    <xf numFmtId="0" fontId="7" fillId="2" borderId="0" xfId="2" applyFont="1" applyFill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center"/>
    </xf>
    <xf numFmtId="0" fontId="15" fillId="0" borderId="0" xfId="2" applyFont="1" applyAlignment="1">
      <alignment horizontal="right"/>
    </xf>
    <xf numFmtId="0" fontId="3" fillId="5" borderId="5" xfId="2" applyFont="1" applyFill="1" applyBorder="1"/>
    <xf numFmtId="0" fontId="3" fillId="5" borderId="5" xfId="2" applyFont="1" applyFill="1" applyBorder="1" applyAlignment="1">
      <alignment horizontal="center"/>
    </xf>
    <xf numFmtId="0" fontId="4" fillId="0" borderId="6" xfId="4" applyFont="1" applyBorder="1"/>
    <xf numFmtId="168" fontId="4" fillId="0" borderId="6" xfId="5" applyNumberFormat="1" applyFont="1" applyBorder="1" applyAlignment="1">
      <alignment horizontal="center"/>
    </xf>
    <xf numFmtId="164" fontId="4" fillId="0" borderId="6" xfId="5" applyNumberFormat="1" applyFont="1" applyBorder="1" applyAlignment="1">
      <alignment horizontal="center"/>
    </xf>
    <xf numFmtId="173" fontId="4" fillId="0" borderId="6" xfId="5" applyNumberFormat="1" applyFont="1" applyBorder="1" applyAlignment="1">
      <alignment horizontal="center"/>
    </xf>
    <xf numFmtId="166" fontId="4" fillId="0" borderId="6" xfId="5" applyNumberFormat="1" applyFont="1" applyBorder="1" applyAlignment="1">
      <alignment horizontal="center"/>
    </xf>
    <xf numFmtId="0" fontId="0" fillId="0" borderId="0" xfId="7" applyFont="1"/>
    <xf numFmtId="2" fontId="0" fillId="0" borderId="7" xfId="0" applyNumberFormat="1" applyBorder="1"/>
    <xf numFmtId="2" fontId="9" fillId="0" borderId="0" xfId="0" applyNumberFormat="1" applyFont="1"/>
    <xf numFmtId="0" fontId="2" fillId="6" borderId="0" xfId="2" applyFill="1"/>
    <xf numFmtId="0" fontId="16" fillId="3" borderId="3" xfId="0" applyFont="1" applyFill="1" applyBorder="1" applyAlignment="1">
      <alignment horizontal="left"/>
    </xf>
    <xf numFmtId="170" fontId="16" fillId="3" borderId="3" xfId="0" applyNumberFormat="1" applyFont="1" applyFill="1" applyBorder="1"/>
    <xf numFmtId="2" fontId="2" fillId="0" borderId="0" xfId="2" applyNumberFormat="1"/>
    <xf numFmtId="0" fontId="3" fillId="5" borderId="0" xfId="2" applyFont="1" applyFill="1" applyAlignment="1">
      <alignment horizontal="center"/>
    </xf>
    <xf numFmtId="0" fontId="4" fillId="0" borderId="0" xfId="2" applyFont="1" applyAlignment="1">
      <alignment horizontal="left"/>
    </xf>
  </cellXfs>
  <cellStyles count="10">
    <cellStyle name="Dezimal 2" xfId="1" xr:uid="{00000000-0005-0000-0000-000000000000}"/>
    <cellStyle name="Euro" xfId="9" xr:uid="{00000000-0005-0000-0000-000001000000}"/>
    <cellStyle name="Prozent 2" xfId="8" xr:uid="{00000000-0005-0000-0000-000002000000}"/>
    <cellStyle name="Standard" xfId="0" builtinId="0"/>
    <cellStyle name="Standard 2" xfId="2" xr:uid="{00000000-0005-0000-0000-000004000000}"/>
    <cellStyle name="Standard 2 2" xfId="7" xr:uid="{00000000-0005-0000-0000-000005000000}"/>
    <cellStyle name="Standard 3" xfId="3" xr:uid="{00000000-0005-0000-0000-000006000000}"/>
    <cellStyle name="Standard_LEHRÜ1" xfId="4" xr:uid="{00000000-0005-0000-0000-000007000000}"/>
    <cellStyle name="Standard_LEHRÜ1 2" xfId="5" xr:uid="{00000000-0005-0000-0000-000008000000}"/>
    <cellStyle name="Standard_LEHRÜ7" xfId="6" xr:uid="{00000000-0005-0000-0000-000009000000}"/>
  </cellStyles>
  <dxfs count="1">
    <dxf>
      <numFmt numFmtId="2" formatCode="0.00"/>
    </dxf>
  </dxfs>
  <tableStyles count="0" defaultTableStyle="TableStyleMedium9" defaultPivotStyle="PivotStyleLight16"/>
  <colors>
    <mruColors>
      <color rgb="FFE20613"/>
      <color rgb="FFE6E6E6"/>
      <color rgb="FFB3B3B3"/>
      <color rgb="FFCCCCCC"/>
      <color rgb="FF666666"/>
      <color rgb="FFB7E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strRef>
          <c:f>LL_BDL!$A$29</c:f>
          <c:strCache>
            <c:ptCount val="1"/>
            <c:pt idx="0">
              <c:v>Lehrlinge in Österreich 2025</c:v>
            </c:pt>
          </c:strCache>
        </c:strRef>
      </c:tx>
      <c:layout>
        <c:manualLayout>
          <c:xMode val="edge"/>
          <c:yMode val="edge"/>
          <c:x val="9.3015157333442358E-2"/>
          <c:y val="0.174833691732365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3.8820105280176931E-2"/>
          <c:w val="1"/>
          <c:h val="0.85417498649989321"/>
        </c:manualLayout>
      </c:layout>
      <c:bubbleChart>
        <c:varyColors val="0"/>
        <c:ser>
          <c:idx val="9"/>
          <c:order val="0"/>
          <c:tx>
            <c:v>Burgenland</c:v>
          </c:tx>
          <c:spPr>
            <a:solidFill>
              <a:srgbClr val="E6E6E6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1"/>
              <c:pt idx="0">
                <c:v>7.9</c:v>
              </c:pt>
            </c:numLit>
          </c:xVal>
          <c:yVal>
            <c:numLit>
              <c:formatCode>General</c:formatCode>
              <c:ptCount val="1"/>
              <c:pt idx="0">
                <c:v>13700</c:v>
              </c:pt>
            </c:numLit>
          </c:yVal>
          <c:bubbleSize>
            <c:numRef>
              <c:f>olap_bld!$B$15</c:f>
              <c:numCache>
                <c:formatCode>#\ ###</c:formatCode>
                <c:ptCount val="1"/>
                <c:pt idx="0">
                  <c:v>2346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CB5F-4B68-9A47-2D2A482BB3CE}"/>
            </c:ext>
          </c:extLst>
        </c:ser>
        <c:ser>
          <c:idx val="1"/>
          <c:order val="1"/>
          <c:tx>
            <c:v>Vorarlberg</c:v>
          </c:tx>
          <c:spPr>
            <a:solidFill>
              <a:srgbClr val="E6E6E6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5F-4B68-9A47-2D2A482BB3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1"/>
              <c:pt idx="0">
                <c:v>0.8</c:v>
              </c:pt>
            </c:numLit>
          </c:xVal>
          <c:yVal>
            <c:numLit>
              <c:formatCode>General</c:formatCode>
              <c:ptCount val="1"/>
              <c:pt idx="0">
                <c:v>11000</c:v>
              </c:pt>
            </c:numLit>
          </c:yVal>
          <c:bubbleSize>
            <c:numRef>
              <c:f>olap_bld!$B$22</c:f>
              <c:numCache>
                <c:formatCode>#\ ###</c:formatCode>
                <c:ptCount val="1"/>
                <c:pt idx="0">
                  <c:v>6348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CB5F-4B68-9A47-2D2A482BB3CE}"/>
            </c:ext>
          </c:extLst>
        </c:ser>
        <c:ser>
          <c:idx val="2"/>
          <c:order val="2"/>
          <c:tx>
            <c:v>Tirol</c:v>
          </c:tx>
          <c:spPr>
            <a:solidFill>
              <a:srgbClr val="E6E6E6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1"/>
              <c:pt idx="0">
                <c:v>2.25</c:v>
              </c:pt>
            </c:numLit>
          </c:xVal>
          <c:yVal>
            <c:numLit>
              <c:formatCode>General</c:formatCode>
              <c:ptCount val="1"/>
              <c:pt idx="0">
                <c:v>10500</c:v>
              </c:pt>
            </c:numLit>
          </c:yVal>
          <c:bubbleSize>
            <c:numRef>
              <c:f>olap_bld!$B$21</c:f>
              <c:numCache>
                <c:formatCode>#\ ###</c:formatCode>
                <c:ptCount val="1"/>
                <c:pt idx="0">
                  <c:v>9700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CB5F-4B68-9A47-2D2A482BB3CE}"/>
            </c:ext>
          </c:extLst>
        </c:ser>
        <c:ser>
          <c:idx val="3"/>
          <c:order val="3"/>
          <c:tx>
            <c:v>Salzburg</c:v>
          </c:tx>
          <c:spPr>
            <a:solidFill>
              <a:srgbClr val="E6E6E6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1"/>
              <c:pt idx="0">
                <c:v>4.25</c:v>
              </c:pt>
            </c:numLit>
          </c:xVal>
          <c:yVal>
            <c:numLit>
              <c:formatCode>General</c:formatCode>
              <c:ptCount val="1"/>
              <c:pt idx="0">
                <c:v>11000</c:v>
              </c:pt>
            </c:numLit>
          </c:yVal>
          <c:bubbleSize>
            <c:numRef>
              <c:f>olap_bld!$B$19</c:f>
              <c:numCache>
                <c:formatCode>#\ ###</c:formatCode>
                <c:ptCount val="1"/>
                <c:pt idx="0">
                  <c:v>7545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CB5F-4B68-9A47-2D2A482BB3CE}"/>
            </c:ext>
          </c:extLst>
        </c:ser>
        <c:ser>
          <c:idx val="4"/>
          <c:order val="4"/>
          <c:tx>
            <c:v>Kärnten</c:v>
          </c:tx>
          <c:spPr>
            <a:solidFill>
              <a:srgbClr val="E6E6E6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1"/>
              <c:pt idx="0">
                <c:v>5.0999999999999996</c:v>
              </c:pt>
            </c:numLit>
          </c:xVal>
          <c:yVal>
            <c:numLit>
              <c:formatCode>General</c:formatCode>
              <c:ptCount val="1"/>
              <c:pt idx="0">
                <c:v>5500</c:v>
              </c:pt>
            </c:numLit>
          </c:yVal>
          <c:bubbleSize>
            <c:numRef>
              <c:f>olap_bld!$B$16</c:f>
              <c:numCache>
                <c:formatCode>#\ ###</c:formatCode>
                <c:ptCount val="1"/>
                <c:pt idx="0">
                  <c:v>6971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CB5F-4B68-9A47-2D2A482BB3CE}"/>
            </c:ext>
          </c:extLst>
        </c:ser>
        <c:ser>
          <c:idx val="5"/>
          <c:order val="5"/>
          <c:tx>
            <c:v>Steiermark</c:v>
          </c:tx>
          <c:spPr>
            <a:solidFill>
              <a:srgbClr val="E6E6E6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1"/>
              <c:pt idx="0">
                <c:v>6.25</c:v>
              </c:pt>
            </c:numLit>
          </c:xVal>
          <c:yVal>
            <c:numLit>
              <c:formatCode>General</c:formatCode>
              <c:ptCount val="1"/>
              <c:pt idx="0">
                <c:v>12000</c:v>
              </c:pt>
            </c:numLit>
          </c:yVal>
          <c:bubbleSize>
            <c:numRef>
              <c:f>olap_bld!$B$20</c:f>
              <c:numCache>
                <c:formatCode>#\ ###</c:formatCode>
                <c:ptCount val="1"/>
                <c:pt idx="0">
                  <c:v>14442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CB5F-4B68-9A47-2D2A482BB3CE}"/>
            </c:ext>
          </c:extLst>
        </c:ser>
        <c:ser>
          <c:idx val="6"/>
          <c:order val="6"/>
          <c:tx>
            <c:v>Oberösterreich</c:v>
          </c:tx>
          <c:spPr>
            <a:solidFill>
              <a:srgbClr val="E6E6E6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1"/>
              <c:pt idx="0">
                <c:v>5.0999999999999996</c:v>
              </c:pt>
            </c:numLit>
          </c:xVal>
          <c:yVal>
            <c:numLit>
              <c:formatCode>General</c:formatCode>
              <c:ptCount val="1"/>
              <c:pt idx="0">
                <c:v>19500</c:v>
              </c:pt>
            </c:numLit>
          </c:yVal>
          <c:bubbleSize>
            <c:numRef>
              <c:f>olap_bld!$B$18</c:f>
              <c:numCache>
                <c:formatCode>#\ ###</c:formatCode>
                <c:ptCount val="1"/>
                <c:pt idx="0">
                  <c:v>21390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CB5F-4B68-9A47-2D2A482BB3CE}"/>
            </c:ext>
          </c:extLst>
        </c:ser>
        <c:ser>
          <c:idx val="7"/>
          <c:order val="7"/>
          <c:tx>
            <c:v>Niederösterreich</c:v>
          </c:tx>
          <c:spPr>
            <a:solidFill>
              <a:srgbClr val="E6E6E6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1"/>
              <c:pt idx="0">
                <c:v>6.75</c:v>
              </c:pt>
            </c:numLit>
          </c:xVal>
          <c:yVal>
            <c:numLit>
              <c:formatCode>General</c:formatCode>
              <c:ptCount val="1"/>
              <c:pt idx="0">
                <c:v>23000</c:v>
              </c:pt>
            </c:numLit>
          </c:yVal>
          <c:bubbleSize>
            <c:numRef>
              <c:f>olap_bld!$B$17</c:f>
              <c:numCache>
                <c:formatCode>#\ ###</c:formatCode>
                <c:ptCount val="1"/>
                <c:pt idx="0">
                  <c:v>16421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CB5F-4B68-9A47-2D2A482BB3CE}"/>
            </c:ext>
          </c:extLst>
        </c:ser>
        <c:ser>
          <c:idx val="8"/>
          <c:order val="8"/>
          <c:tx>
            <c:v>Wien</c:v>
          </c:tx>
          <c:spPr>
            <a:solidFill>
              <a:srgbClr val="E6E6E6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1"/>
              <c:pt idx="0">
                <c:v>7.75</c:v>
              </c:pt>
            </c:numLit>
          </c:xVal>
          <c:yVal>
            <c:numLit>
              <c:formatCode>General</c:formatCode>
              <c:ptCount val="1"/>
              <c:pt idx="0">
                <c:v>20000</c:v>
              </c:pt>
            </c:numLit>
          </c:yVal>
          <c:bubbleSize>
            <c:numRef>
              <c:f>olap_bld!$B$23</c:f>
              <c:numCache>
                <c:formatCode>#\ ###</c:formatCode>
                <c:ptCount val="1"/>
                <c:pt idx="0">
                  <c:v>17715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CB5F-4B68-9A47-2D2A482BB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41207808"/>
        <c:axId val="141217792"/>
      </c:bubbleChart>
      <c:valAx>
        <c:axId val="141207808"/>
        <c:scaling>
          <c:orientation val="minMax"/>
          <c:max val="9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141217792"/>
        <c:crosses val="autoZero"/>
        <c:crossBetween val="midCat"/>
      </c:valAx>
      <c:valAx>
        <c:axId val="141217792"/>
        <c:scaling>
          <c:orientation val="minMax"/>
          <c:max val="30000"/>
          <c:min val="0"/>
        </c:scaling>
        <c:delete val="1"/>
        <c:axPos val="r"/>
        <c:numFmt formatCode="#,##0" sourceLinked="0"/>
        <c:majorTickMark val="out"/>
        <c:minorTickMark val="none"/>
        <c:tickLblPos val="nextTo"/>
        <c:crossAx val="141207808"/>
        <c:crosses val="max"/>
        <c:crossBetween val="midCat"/>
        <c:majorUnit val="5000"/>
      </c:valAx>
      <c:spPr>
        <a:blipFill>
          <a:blip xmlns:r="http://schemas.openxmlformats.org/officeDocument/2006/relationships" r:embed="rId3"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Spin" dx="16" fmlaLink="Dropdown!$D$3" max="2025" min="2002" page="10" val="202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40</xdr:row>
      <xdr:rowOff>66675</xdr:rowOff>
    </xdr:from>
    <xdr:to>
      <xdr:col>6</xdr:col>
      <xdr:colOff>76200</xdr:colOff>
      <xdr:row>41</xdr:row>
      <xdr:rowOff>76200</xdr:rowOff>
    </xdr:to>
    <xdr:sp macro="" textlink="">
      <xdr:nvSpPr>
        <xdr:cNvPr id="82931" name="Text Box 9">
          <a:extLst>
            <a:ext uri="{FF2B5EF4-FFF2-40B4-BE49-F238E27FC236}">
              <a16:creationId xmlns:a16="http://schemas.microsoft.com/office/drawing/2014/main" id="{00000000-0008-0000-0000-0000F3430100}"/>
            </a:ext>
          </a:extLst>
        </xdr:cNvPr>
        <xdr:cNvSpPr txBox="1">
          <a:spLocks noChangeArrowheads="1"/>
        </xdr:cNvSpPr>
      </xdr:nvSpPr>
      <xdr:spPr bwMode="auto">
        <a:xfrm>
          <a:off x="6257925" y="770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352425</xdr:colOff>
      <xdr:row>51</xdr:row>
      <xdr:rowOff>123825</xdr:rowOff>
    </xdr:from>
    <xdr:to>
      <xdr:col>1</xdr:col>
      <xdr:colOff>428625</xdr:colOff>
      <xdr:row>53</xdr:row>
      <xdr:rowOff>1</xdr:rowOff>
    </xdr:to>
    <xdr:sp macro="" textlink="">
      <xdr:nvSpPr>
        <xdr:cNvPr id="82932" name="Text Box 10">
          <a:extLst>
            <a:ext uri="{FF2B5EF4-FFF2-40B4-BE49-F238E27FC236}">
              <a16:creationId xmlns:a16="http://schemas.microsoft.com/office/drawing/2014/main" id="{00000000-0008-0000-0000-0000F4430100}"/>
            </a:ext>
          </a:extLst>
        </xdr:cNvPr>
        <xdr:cNvSpPr txBox="1">
          <a:spLocks noChangeArrowheads="1"/>
        </xdr:cNvSpPr>
      </xdr:nvSpPr>
      <xdr:spPr bwMode="auto">
        <a:xfrm>
          <a:off x="2409825" y="8715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41</xdr:row>
      <xdr:rowOff>19050</xdr:rowOff>
    </xdr:from>
    <xdr:to>
      <xdr:col>6</xdr:col>
      <xdr:colOff>76200</xdr:colOff>
      <xdr:row>42</xdr:row>
      <xdr:rowOff>28574</xdr:rowOff>
    </xdr:to>
    <xdr:sp macro="" textlink="">
      <xdr:nvSpPr>
        <xdr:cNvPr id="82933" name="Text Box 11">
          <a:extLst>
            <a:ext uri="{FF2B5EF4-FFF2-40B4-BE49-F238E27FC236}">
              <a16:creationId xmlns:a16="http://schemas.microsoft.com/office/drawing/2014/main" id="{00000000-0008-0000-0000-0000F5430100}"/>
            </a:ext>
          </a:extLst>
        </xdr:cNvPr>
        <xdr:cNvSpPr txBox="1">
          <a:spLocks noChangeArrowheads="1"/>
        </xdr:cNvSpPr>
      </xdr:nvSpPr>
      <xdr:spPr bwMode="auto">
        <a:xfrm>
          <a:off x="6257925" y="784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50</xdr:row>
      <xdr:rowOff>114300</xdr:rowOff>
    </xdr:from>
    <xdr:to>
      <xdr:col>6</xdr:col>
      <xdr:colOff>76200</xdr:colOff>
      <xdr:row>51</xdr:row>
      <xdr:rowOff>152400</xdr:rowOff>
    </xdr:to>
    <xdr:sp macro="" textlink="">
      <xdr:nvSpPr>
        <xdr:cNvPr id="82934" name="Text Box 13">
          <a:extLst>
            <a:ext uri="{FF2B5EF4-FFF2-40B4-BE49-F238E27FC236}">
              <a16:creationId xmlns:a16="http://schemas.microsoft.com/office/drawing/2014/main" id="{00000000-0008-0000-0000-0000F6430100}"/>
            </a:ext>
          </a:extLst>
        </xdr:cNvPr>
        <xdr:cNvSpPr txBox="1">
          <a:spLocks noChangeArrowheads="1"/>
        </xdr:cNvSpPr>
      </xdr:nvSpPr>
      <xdr:spPr bwMode="auto">
        <a:xfrm>
          <a:off x="6257925" y="8515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161925</xdr:colOff>
          <xdr:row>3</xdr:row>
          <xdr:rowOff>152400</xdr:rowOff>
        </xdr:from>
        <xdr:to>
          <xdr:col>1</xdr:col>
          <xdr:colOff>295275</xdr:colOff>
          <xdr:row>4</xdr:row>
          <xdr:rowOff>209550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absolute">
    <xdr:from>
      <xdr:col>0</xdr:col>
      <xdr:colOff>0</xdr:colOff>
      <xdr:row>27</xdr:row>
      <xdr:rowOff>9525</xdr:rowOff>
    </xdr:from>
    <xdr:to>
      <xdr:col>4</xdr:col>
      <xdr:colOff>333374</xdr:colOff>
      <xdr:row>47</xdr:row>
      <xdr:rowOff>23231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5538</xdr:colOff>
      <xdr:row>1</xdr:row>
      <xdr:rowOff>102146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1" r="42157"/>
        <a:stretch/>
      </xdr:blipFill>
      <xdr:spPr>
        <a:xfrm>
          <a:off x="0" y="0"/>
          <a:ext cx="5991890" cy="290431"/>
        </a:xfrm>
        <a:prstGeom prst="rect">
          <a:avLst/>
        </a:prstGeom>
      </xdr:spPr>
    </xdr:pic>
    <xdr:clientData/>
  </xdr:twoCellAnchor>
  <xdr:twoCellAnchor editAs="oneCell">
    <xdr:from>
      <xdr:col>3</xdr:col>
      <xdr:colOff>890057</xdr:colOff>
      <xdr:row>0</xdr:row>
      <xdr:rowOff>0</xdr:rowOff>
    </xdr:from>
    <xdr:to>
      <xdr:col>4</xdr:col>
      <xdr:colOff>783512</xdr:colOff>
      <xdr:row>1</xdr:row>
      <xdr:rowOff>94447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2484" y="0"/>
          <a:ext cx="951173" cy="282732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0.13172</cdr:x>
      <cdr:y>0.76407</cdr:y>
    </cdr:from>
    <cdr:to>
      <cdr:x>0.29809</cdr:x>
      <cdr:y>0.97186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723900" y="33623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0.0208</cdr:x>
      <cdr:y>0.89119</cdr:y>
    </cdr:from>
    <cdr:to>
      <cdr:x>0.37609</cdr:x>
      <cdr:y>0.9453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114289" y="3081344"/>
          <a:ext cx="1952647" cy="187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700">
              <a:solidFill>
                <a:sysClr val="windowText" lastClr="000000"/>
              </a:solidFill>
              <a:latin typeface="Trebuchet MS" panose="020B0603020202020204" pitchFamily="34" charset="0"/>
            </a:rPr>
            <a:t>Quelle: WKO(Lehrlingsstatistik</a:t>
          </a:r>
          <a:r>
            <a:rPr lang="de-AT" sz="700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0.37955</cdr:x>
      <cdr:y>0.74292</cdr:y>
    </cdr:from>
    <cdr:to>
      <cdr:x>0.92721</cdr:x>
      <cdr:y>0.97877</cdr:y>
    </cdr:to>
    <cdr:sp macro="" textlink="">
      <cdr:nvSpPr>
        <cdr:cNvPr id="5" name="Textfeld 4"/>
        <cdr:cNvSpPr txBox="1"/>
      </cdr:nvSpPr>
      <cdr:spPr>
        <a:xfrm xmlns:a="http://schemas.openxmlformats.org/drawingml/2006/main">
          <a:off x="2085975" y="3000375"/>
          <a:ext cx="3009900" cy="952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Frischmann Gabriele, WKÖ Statistik" refreshedDate="42016.549677199073" backgroundQuery="1" createdVersion="4" refreshedVersion="4" minRefreshableVersion="3" recordCount="0" supportSubquery="1" supportAdvancedDrill="1" xr:uid="{00000000-000A-0000-FFFF-FFFF5F000000}">
  <cacheSource type="external" connectionId="1"/>
  <cacheFields count="1">
    <cacheField name="[Zeitraum].[Zeitraum]" caption="Zeitraum" numFmtId="0" hierarchy="16">
      <sharedItems count="13">
        <s v="[Zeitraum].[2002]" c="2002"/>
        <s v="[Zeitraum].[2003]" c="2003"/>
        <s v="[Zeitraum].[2004]" c="2004"/>
        <s v="[Zeitraum].[2005]" c="2005"/>
        <s v="[Zeitraum].[2006]" c="2006"/>
        <s v="[Zeitraum].[2007]" c="2007"/>
        <s v="[Zeitraum].[2008]" c="2008"/>
        <s v="[Zeitraum].[2009]" c="2009"/>
        <s v="[Zeitraum].[2010]" c="2010"/>
        <s v="[Zeitraum].[2011]" c="2011"/>
        <s v="[Zeitraum].[2012]" c="2012"/>
        <s v="[Zeitraum].[2013]" c="2013"/>
        <s v="[Zeitraum].[2014]" c="2014"/>
      </sharedItems>
    </cacheField>
  </cacheFields>
  <cacheHierarchies count="49">
    <cacheHierarchy uniqueName="[Bezirke].[Bezirke]" caption="Bezirke" defaultMemberUniqueName="[Bezirke].[Bezirke].[Summe Kammern]" allUniqueName="[Bezirke].[Bezirke].[Summe Kammern]" dimensionUniqueName="[Bezirke]" displayFolder="" count="0" unbalanced="0"/>
    <cacheHierarchy uniqueName="[EinzelDoppelLangtexte]" caption="EinzelDoppelLangtexte" defaultMemberUniqueName="[EinzelDoppelLangtexte].[Einfach- und Doppellehren]" allUniqueName="[EinzelDoppelLangtexte].[Einfach- und Doppellehren]" dimensionUniqueName="[EinzelDoppelLangtexte]" displayFolder="" count="0" unbalanced="0"/>
    <cacheHierarchy uniqueName="[EinzelDoppelModulare].[EinzelDoppelModulare]" caption="EinzelDoppelModulare" defaultMemberUniqueName="[EinzelDoppelModulare].[EinzelDoppelModulare].[Summe Lehrberufe]" allUniqueName="[EinzelDoppelModulare].[EinzelDoppelModulare].[Summe Lehrberufe]" dimensionUniqueName="[EinzelDoppelModulare]" displayFolder="" count="0" unbalanced="0"/>
    <cacheHierarchy uniqueName="[FachgruppenÖsterr]" caption="FachgruppenÖsterr" defaultMemberUniqueName="[FachgruppenÖsterr].[Summe FachgruppenÖsterreich]" allUniqueName="[FachgruppenÖsterr].[Summe FachgruppenÖsterreich]" dimensionUniqueName="[FachgruppenÖsterr]" displayFolder="" count="3" unbalanced="0"/>
    <cacheHierarchy uniqueName="[Geburtsjahrgänge]" caption="Geburtsjahrgänge" defaultMemberUniqueName="[Geburtsjahrgänge].[Summe Geburtsjahrgänge]" allUniqueName="[Geburtsjahrgänge].[Summe Geburtsjahrgänge]" dimensionUniqueName="[Geburtsjahrgänge]" displayFolder="" count="0" unbalanced="0"/>
    <cacheHierarchy uniqueName="[Gemeinden].[Gemeinden]" caption="Gemeinden" defaultMemberUniqueName="[Gemeinden].[Gemeinden].[Summe Kammern]" allUniqueName="[Gemeinden].[Gemeinden].[Summe Kammern]" dimensionUniqueName="[Gemeinden]" displayFolder="" count="4" unbalanced="0"/>
    <cacheHierarchy uniqueName="[Geschlecht]" caption="Geschlecht" defaultMemberUniqueName="[Geschlecht].[Gesamt]" allUniqueName="[Geschlecht].[Gesamt]" dimensionUniqueName="[Geschlecht]" displayFolder="" count="2" unbalanced="0"/>
    <cacheHierarchy uniqueName="[Kammern]" caption="Kammern" defaultMemberUniqueName="[Kammern].[Österreich]" allUniqueName="[Kammern].[Österreich]" dimensionUniqueName="[Kammern]" displayFolder="" count="2" unbalanced="0"/>
    <cacheHierarchy uniqueName="[Lehrberufe]" caption="Lehrberufe" defaultMemberUniqueName="[Lehrberufe].[Lehrberufe]" allUniqueName="[Lehrberufe].[Lehrberufe]" dimensionUniqueName="[Lehrberufe]" displayFolder="" count="2" unbalanced="0"/>
    <cacheHierarchy uniqueName="[Lehrberufsgruppen].[Lehrberufsgruppen]" caption="Lehrberufsgruppen" defaultMemberUniqueName="[Lehrberufsgruppen].[Lehrberufsgruppen].[Lehrberufsgruppen]" allUniqueName="[Lehrberufsgruppen].[Lehrberufsgruppen].[Lehrberufsgruppen]" dimensionUniqueName="[Lehrberufsgruppen]" displayFolder="" count="3" unbalanced="0"/>
    <cacheHierarchy uniqueName="[Lehrjahr]" caption="Lehrjahr" defaultMemberUniqueName="[Lehrjahr].[Summe LJ 1bis4]" allUniqueName="[Lehrjahr].[Summe LJ 1bis4]" dimensionUniqueName="[Lehrjahr]" displayFolder="" count="2" unbalanced="0"/>
    <cacheHierarchy uniqueName="[Lehrvertragsart]" caption="Lehrvertragsart" defaultMemberUniqueName="[Lehrvertragsart].[Lehrvertragsarten]" allUniqueName="[Lehrvertragsart].[Lehrvertragsarten]" dimensionUniqueName="[Lehrvertragsart]" displayFolder="" count="2" unbalanced="0"/>
    <cacheHierarchy uniqueName="[Schultypen]" caption="Schultypen" defaultMemberUniqueName="[Schultypen].[Schultypen]" allUniqueName="[Schultypen].[Schultypen]" dimensionUniqueName="[Schultypen]" displayFolder="" count="0" unbalanced="0"/>
    <cacheHierarchy uniqueName="[Sparten]" caption="Sparten" defaultMemberUniqueName="[Sparten].[Sparten]" allUniqueName="[Sparten].[Sparten]" dimensionUniqueName="[Sparten]" displayFolder="" count="0" unbalanced="0"/>
    <cacheHierarchy uniqueName="[SpartenNummer]" caption="SpartenNummer" attribute="1" defaultMemberUniqueName="[SpartenNummer].[Sparten]" allUniqueName="[SpartenNummer].[Sparten]" dimensionUniqueName="[Sparten]" displayFolder="" count="0" unbalanced="0"/>
    <cacheHierarchy uniqueName="[Staatsbürgerschaft]" caption="Staatsbürgerschaft" defaultMemberUniqueName="[Staatsbürgerschaft].[Staatsbürger Gesamt]" allUniqueName="[Staatsbürgerschaft].[Staatsbürger Gesamt]" dimensionUniqueName="[Staatsbürgerschaft]" displayFolder="" count="0" unbalanced="0"/>
    <cacheHierarchy uniqueName="[Zeitraum]" caption="Zeitraum" defaultMemberUniqueName="[Zeitraum].[2002]" dimensionUniqueName="[Zeitraum]" displayFolder="" count="1" unbalanced="0">
      <fieldsUsage count="1">
        <fieldUsage x="0"/>
      </fieldsUsage>
    </cacheHierarchy>
    <cacheHierarchy uniqueName="[Bezirke].[Bezirk]" caption="Bezirk" attribute="1" defaultMemberUniqueName="[Bezirke].[Bezirk].[Summe Kammern]" allUniqueName="[Bezirke].[Bezirk].[Summe Kammern]" dimensionUniqueName="[Bezirke]" displayFolder="" count="0" unbalanced="0" hidden="1"/>
    <cacheHierarchy uniqueName="[Bezirke].[generated attribute 1]" caption="generated attribute 1" attribute="1" keyAttribute="1" defaultMemberUniqueName="[Bezirke].[generated attribute 1].[Summe Kammern]" allUniqueName="[Bezirke].[generated attribute 1].[Summe Kammern]" dimensionUniqueName="[Bezirke]" displayFolder="" count="0" unbalanced="0" hidden="1"/>
    <cacheHierarchy uniqueName="[Bezirke].[Kammer attribute]" caption="Kammer attribute" attribute="1" defaultMemberUniqueName="[Bezirke].[Kammer attribute].[Summe Kammern]" allUniqueName="[Bezirke].[Kammer attribute].[Summe Kammern]" dimensionUniqueName="[Bezirke]" displayFolder="" count="0" unbalanced="0" hidden="1"/>
    <cacheHierarchy uniqueName="[generated attribute 3]" caption="generated attribute 3" attribute="1" keyAttribute="1" defaultMemberUniqueName="[generated attribute 3].[Einzel und Doppellehren]" allUniqueName="[generated attribute 3].[Einzel und Doppellehren]" dimensionUniqueName="[EinzelDoppelLangtexte]" displayFolder="" count="0" unbalanced="0" hidden="1"/>
    <cacheHierarchy uniqueName="[Lehrberuf]" caption="Lehrberuf" attribute="1" defaultMemberUniqueName="[Lehrberuf].[Einzel und Doppellehren]" allUniqueName="[Lehrberuf].[Einzel und Doppellehren]" dimensionUniqueName="[EinzelDoppelLangtexte]" displayFolder="" count="0" unbalanced="0" hidden="1"/>
    <cacheHierarchy uniqueName="[Lehre attribute]" caption="Lehre attribute" attribute="1" defaultMemberUniqueName="[Lehre attribute].[Einzel und Doppellehren]" allUniqueName="[Lehre attribute].[Einzel und Doppellehren]" dimensionUniqueName="[EinzelDoppelLangtexte]" displayFolder="" count="0" unbalanced="0" hidden="1"/>
    <cacheHierarchy uniqueName="[EinzelDoppelModulare].[Lehrberuf]" caption="Lehrberuf" attribute="1" defaultMemberUniqueName="[EinzelDoppelModulare].[Lehrberuf].[Summe Lehrberufe]" allUniqueName="[EinzelDoppelModulare].[Lehrberuf].[Summe Lehrberufe]" dimensionUniqueName="[EinzelDoppelModulare]" displayFolder="" count="0" unbalanced="0" hidden="1"/>
    <cacheHierarchy uniqueName="[EinzelDoppelModulare].[LehrberufeArtModule]" caption="LehrberufeArtModule" attribute="1" keyAttribute="1" defaultMemberUniqueName="[EinzelDoppelModulare].[LehrberufeArtModule].[Summe Lehrberufe]" allUniqueName="[EinzelDoppelModulare].[LehrberufeArtModule].[Summe Lehrberufe]" dimensionUniqueName="[EinzelDoppelModulare]" displayFolder="" count="0" unbalanced="0" hidden="1"/>
    <cacheHierarchy uniqueName="[EinzelDoppelModulare].[Lehrberufsart]" caption="Lehrberufsart" attribute="1" defaultMemberUniqueName="[EinzelDoppelModulare].[Lehrberufsart].[Summe Lehrberufe]" allUniqueName="[EinzelDoppelModulare].[Lehrberufsart].[Summe Lehrberufe]" dimensionUniqueName="[EinzelDoppelModulare]" displayFolder="" count="0" unbalanced="0" hidden="1"/>
    <cacheHierarchy uniqueName="[FGR]" caption="FGR" attribute="1" defaultMemberUniqueName="[FGR].[Summe FachgruppenÖsterreich]" allUniqueName="[FGR].[Summe FachgruppenÖsterreich]" dimensionUniqueName="[FachgruppenÖsterr]" displayFolder="" count="0" unbalanced="0" hidden="1"/>
    <cacheHierarchy uniqueName="[generated attribute 4]" caption="generated attribute 4" attribute="1" keyAttribute="1" defaultMemberUniqueName="[generated attribute 4].[Summe FachgruppenÖsterreich]" allUniqueName="[generated attribute 4].[Summe FachgruppenÖsterreich]" dimensionUniqueName="[FachgruppenÖsterr]" displayFolder="" count="0" unbalanced="0" hidden="1"/>
    <cacheHierarchy uniqueName="[Sparte attribute 1]" caption="Sparte attribute 1" attribute="1" defaultMemberUniqueName="[Sparte attribute 1].[Summe FachgruppenÖsterreich]" allUniqueName="[Sparte attribute 1].[Summe FachgruppenÖsterreich]" dimensionUniqueName="[FachgruppenÖsterr]" displayFolder="" count="0" unbalanced="0" hidden="1"/>
    <cacheHierarchy uniqueName="[Jahrgang attribute]" caption="Jahrgang attribute" attribute="1" keyAttribute="1" defaultMemberUniqueName="[Jahrgang attribute].[Summe Geburtsjahrgänge]" allUniqueName="[Jahrgang attribute].[Summe Geburtsjahrgänge]" dimensionUniqueName="[Geburtsjahrgänge]" displayFolder="" count="0" unbalanced="0" hidden="1"/>
    <cacheHierarchy uniqueName="[Gemeinden].[Bezirk]" caption="Bezirk" attribute="1" defaultMemberUniqueName="[Gemeinden].[Bezirk].[Summe Kammern]" allUniqueName="[Gemeinden].[Bezirk].[Summe Kammern]" dimensionUniqueName="[Gemeinden]" displayFolder="" count="0" unbalanced="0" hidden="1"/>
    <cacheHierarchy uniqueName="[Gemeinden].[Gemeinde]" caption="Gemeinde" attribute="1" defaultMemberUniqueName="[Gemeinden].[Gemeinde].[Summe Kammern]" allUniqueName="[Gemeinden].[Gemeinde].[Summe Kammern]" dimensionUniqueName="[Gemeinden]" displayFolder="" count="0" unbalanced="0" hidden="1"/>
    <cacheHierarchy uniqueName="[Gemeinden].[generated attribute 2]" caption="generated attribute 2" attribute="1" keyAttribute="1" defaultMemberUniqueName="[Gemeinden].[generated attribute 2].[Summe Kammern]" allUniqueName="[Gemeinden].[generated attribute 2].[Summe Kammern]" dimensionUniqueName="[Gemeinden]" displayFolder="" count="0" unbalanced="0" hidden="1"/>
    <cacheHierarchy uniqueName="[Gemeinden].[Kammer attribute 1]" caption="Kammer attribute 1" attribute="1" defaultMemberUniqueName="[Gemeinden].[Kammer attribute 1].[Summe Kammern]" allUniqueName="[Gemeinden].[Kammer attribute 1].[Summe Kammern]" dimensionUniqueName="[Gemeinden]" displayFolder="" count="0" unbalanced="0" hidden="1"/>
    <cacheHierarchy uniqueName="[Geschlecht attribute]" caption="Geschlecht attribute" attribute="1" keyAttribute="1" defaultMemberUniqueName="[Geschlecht attribute].[Gesamt]" allUniqueName="[Geschlecht attribute].[Gesamt]" dimensionUniqueName="[Geschlecht]" displayFolder="" count="0" unbalanced="0" hidden="1"/>
    <cacheHierarchy uniqueName="[Kammer attribute 2]" caption="Kammer attribute 2" attribute="1" keyAttribute="1" defaultMemberUniqueName="[Kammer attribute 2].[Österreich]" allUniqueName="[Kammer attribute 2].[Österreich]" dimensionUniqueName="[Kammern]" displayFolder="" count="0" unbalanced="0" hidden="1"/>
    <cacheHierarchy uniqueName="[Lehrberuf attribute 2]" caption="Lehrberuf attribute 2" attribute="1" defaultMemberUniqueName="[Lehrberuf attribute 2].[Lehrberufe]" allUniqueName="[Lehrberuf attribute 2].[Lehrberufe]" dimensionUniqueName="[Lehrberufe]" displayFolder="" count="0" unbalanced="0" hidden="1"/>
    <cacheHierarchy uniqueName="[MODNR1]" caption="MODNR1" attribute="1" keyAttribute="1" defaultMemberUniqueName="[MODNR1].[Lehrberufe]" allUniqueName="[MODNR1].[Lehrberufe]" dimensionUniqueName="[Lehrberufe]" displayFolder="" count="0" unbalanced="0" hidden="1"/>
    <cacheHierarchy uniqueName="[Lehrberufsgruppen].[LB Gruppennummer]" caption="LB Gruppennummer" attribute="1" defaultMemberUniqueName="[Lehrberufsgruppen].[LB Gruppennummer].[Lehrberufsgruppen]" allUniqueName="[Lehrberufsgruppen].[LB Gruppennummer].[Lehrberufsgruppen]" dimensionUniqueName="[Lehrberufsgruppen]" displayFolder="" count="0" unbalanced="0" hidden="1"/>
    <cacheHierarchy uniqueName="[Lehrberufsgruppen].[Lehrberufsnummer]" caption="Lehrberufsnummer" attribute="1" defaultMemberUniqueName="[Lehrberufsgruppen].[Lehrberufsnummer].[Lehrberufsgruppen]" allUniqueName="[Lehrberufsgruppen].[Lehrberufsnummer].[Lehrberufsgruppen]" dimensionUniqueName="[Lehrberufsgruppen]" displayFolder="" count="0" unbalanced="0" hidden="1"/>
    <cacheHierarchy uniqueName="[Lehrberufsgruppen].[Vw STAT Lehrberufsgruppen]" caption="Vw STAT Lehrberufsgruppen" attribute="1" keyAttribute="1" defaultMemberUniqueName="[Lehrberufsgruppen].[Vw STAT Lehrberufsgruppen].[Lehrberufsgruppen]" allUniqueName="[Lehrberufsgruppen].[Vw STAT Lehrberufsgruppen].[Lehrberufsgruppen]" dimensionUniqueName="[Lehrberufsgruppen]" displayFolder="" count="0" unbalanced="0" hidden="1"/>
    <cacheHierarchy uniqueName="[Lehrjahr attribute]" caption="Lehrjahr attribute" attribute="1" keyAttribute="1" defaultMemberUniqueName="[Lehrjahr attribute].[Summe LJ 1bis4]" allUniqueName="[Lehrjahr attribute].[Summe LJ 1bis4]" dimensionUniqueName="[Lehrjahr]" displayFolder="" count="0" unbalanced="0" hidden="1"/>
    <cacheHierarchy uniqueName="[Lehrvertragsart attribute]" caption="Lehrvertragsart attribute" attribute="1" keyAttribute="1" defaultMemberUniqueName="[Lehrvertragsart attribute].[Lehrvertragsarten]" allUniqueName="[Lehrvertragsart attribute].[Lehrvertragsarten]" dimensionUniqueName="[Lehrvertragsart]" displayFolder="" count="0" unbalanced="0" hidden="1"/>
    <cacheHierarchy uniqueName="[Schultyp attribute]" caption="Schultyp attribute" attribute="1" keyAttribute="1" defaultMemberUniqueName="[Schultyp attribute].[Schultypen]" allUniqueName="[Schultyp attribute].[Schultypen]" dimensionUniqueName="[Schultypen]" displayFolder="" count="0" unbalanced="0" hidden="1"/>
    <cacheHierarchy uniqueName="[Sparte attribute 2]" caption="Sparte attribute 2" attribute="1" keyAttribute="1" defaultMemberUniqueName="[Sparte attribute 2].[Sparten]" allUniqueName="[Sparte attribute 2].[Sparten]" dimensionUniqueName="[Sparten]" displayFolder="" count="0" unbalanced="0" hidden="1"/>
    <cacheHierarchy uniqueName="[Staatsbürgerschaft attribute 4]" caption="Staatsbürgerschaft attribute 4" attribute="1" keyAttribute="1" defaultMemberUniqueName="[Staatsbürgerschaft attribute 4].[Staatsbürger Gesamt]" allUniqueName="[Staatsbürgerschaft attribute 4].[Staatsbürger Gesamt]" dimensionUniqueName="[Staatsbürgerschaft]" displayFolder="" count="0" unbalanced="0" hidden="1"/>
    <cacheHierarchy uniqueName="[Zeitraum attribute]" caption="Zeitraum attribute" attribute="1" keyAttribute="1" defaultMemberUniqueName="[Zeitraum attribute].[2002]" dimensionUniqueName="[Zeitraum]" displayFolder="" count="0" unbalanced="0" hidden="1"/>
    <cacheHierarchy uniqueName="[Measures].[AnzahlLL]" caption="AnzahlLL" measure="1" displayFolder="" measureGroup="AnzahlLehrlingeundLehrbetriebeFGRÖsterr" count="0"/>
    <cacheHierarchy uniqueName="[Measures].[AnzahlLB]" caption="AnzahlLB" measure="1" displayFolder="" measureGroup="AnzahlLehrlingeundLehrbetriebeFGRÖsterr" count="0"/>
  </cacheHierarchies>
  <kpis count="0"/>
  <dimensions count="17">
    <dimension name="Bezirke" uniqueName="[Bezirke]" caption="Bezirke"/>
    <dimension name="EinzelDoppelLangtexte" uniqueName="[EinzelDoppelLangtexte]" caption="EinzelDoppelLangtexte"/>
    <dimension name="EinzelDoppelModulare" uniqueName="[EinzelDoppelModulare]" caption="EinzelDoppelModulare"/>
    <dimension name="FachgruppenÖsterr" uniqueName="[FachgruppenÖsterr]" caption="FachgruppenÖsterr"/>
    <dimension name="Geburtsjahrgänge" uniqueName="[Geburtsjahrgänge]" caption="Geburtsjahrgänge"/>
    <dimension name="Gemeinden" uniqueName="[Gemeinden]" caption="Gemeinden"/>
    <dimension name="Geschlecht" uniqueName="[Geschlecht]" caption="Geschlecht"/>
    <dimension name="Kammern" uniqueName="[Kammern]" caption="Kammern"/>
    <dimension name="Lehrberufe" uniqueName="[Lehrberufe]" caption="Lehrberufe"/>
    <dimension name="Lehrberufsgruppen" uniqueName="[Lehrberufsgruppen]" caption="Lehrberufsgruppen"/>
    <dimension name="Lehrjahr" uniqueName="[Lehrjahr]" caption="Lehrjahr"/>
    <dimension name="Lehrvertragsart" uniqueName="[Lehrvertragsart]" caption="Lehrvertragsart"/>
    <dimension measure="1" name="Measures" uniqueName="[Measures]" caption="Measures"/>
    <dimension name="Schultypen" uniqueName="[Schultypen]" caption="Schultypen"/>
    <dimension name="Sparten" uniqueName="[Sparten]" caption="Sparten"/>
    <dimension name="Staatsbürgerschaft" uniqueName="[Staatsbürgerschaft]" caption="Staatsbürgerschaft"/>
    <dimension name="Zeitraum" uniqueName="[Zeitraum]" caption="Zeitraum"/>
  </dimensions>
  <measureGroups count="1">
    <measureGroup name="AnzahlLehrlingeundLehrbetriebeFGRÖsterr" caption="AnzahlLehrlingeundLehrbetriebeFGRÖsterr"/>
  </measureGroups>
  <maps count="16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3"/>
    <map measureGroup="0" dimension="14"/>
    <map measureGroup="0" dimension="15"/>
    <map measureGroup="0" dimension="16"/>
  </maps>
  <extLst>
    <ext xmlns:x14="http://schemas.microsoft.com/office/spreadsheetml/2009/9/main" uri="{725AE2AE-9491-48be-B2B4-4EB974FC3084}">
      <x14:pivotCacheDefinition supportSubqueryNonVisual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101" applyNumberFormats="0" applyBorderFormats="0" applyFontFormats="0" applyPatternFormats="0" applyAlignmentFormats="0" applyWidthHeightFormats="1" dataCaption="Werte" updatedVersion="4" minRefreshableVersion="3" useAutoFormatting="1" subtotalHiddenItems="1" itemPrintTitles="1" createdVersion="4" indent="0" outline="1" outlineData="1" multipleFieldFilters="0" fieldListSortAscending="1">
  <location ref="A2:A15" firstHeaderRow="1" firstDataRow="1" firstDataCol="1"/>
  <pivotFields count="1">
    <pivotField axis="axisRow" allDrilled="1" showAll="0" dataSourceSort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formats count="1">
    <format dxfId="0">
      <pivotArea dataOnly="0" labelOnly="1" fieldPosition="0">
        <references count="1">
          <reference field="0" count="0"/>
        </references>
      </pivotArea>
    </format>
  </formats>
  <pivotHierarchies count="49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6"/>
  </rowHierarchiesUsage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5:M53"/>
  <sheetViews>
    <sheetView showGridLines="0" tabSelected="1" zoomScaleNormal="100" workbookViewId="0">
      <selection activeCell="A5" sqref="A5"/>
    </sheetView>
  </sheetViews>
  <sheetFormatPr baseColWidth="10" defaultColWidth="11.42578125" defaultRowHeight="15" x14ac:dyDescent="0.3"/>
  <cols>
    <col min="1" max="1" width="30.85546875" style="1" customWidth="1"/>
    <col min="2" max="2" width="14.42578125" style="1" customWidth="1"/>
    <col min="3" max="3" width="16" style="1" customWidth="1"/>
    <col min="4" max="4" width="15.85546875" style="1" customWidth="1"/>
    <col min="5" max="5" width="12.5703125" style="1" customWidth="1"/>
    <col min="6" max="16384" width="11.42578125" style="1"/>
  </cols>
  <sheetData>
    <row r="5" spans="1:13" ht="18" x14ac:dyDescent="0.35">
      <c r="A5" s="56" t="str">
        <f>"Lehrlingsstatistik 31.12."&amp;Auswahl_Jahr</f>
        <v>Lehrlingsstatistik 31.12.2025</v>
      </c>
    </row>
    <row r="6" spans="1:13" s="4" customFormat="1" ht="18" x14ac:dyDescent="0.35">
      <c r="A6" s="56" t="s">
        <v>0</v>
      </c>
      <c r="C6" s="57"/>
      <c r="D6" s="58"/>
      <c r="E6" s="56"/>
      <c r="F6" s="3"/>
    </row>
    <row r="7" spans="1:13" x14ac:dyDescent="0.3">
      <c r="A7" s="74"/>
      <c r="B7" s="74"/>
      <c r="C7" s="74"/>
      <c r="D7" s="74"/>
      <c r="E7" s="74"/>
    </row>
    <row r="8" spans="1:13" x14ac:dyDescent="0.3">
      <c r="M8" s="41"/>
    </row>
    <row r="9" spans="1:13" ht="17.25" customHeight="1" x14ac:dyDescent="0.3">
      <c r="A9" s="47" t="s">
        <v>1</v>
      </c>
      <c r="B9" s="73" t="s">
        <v>2</v>
      </c>
      <c r="C9" s="73"/>
      <c r="D9" s="73" t="s">
        <v>3</v>
      </c>
      <c r="E9" s="73"/>
      <c r="M9" s="41"/>
    </row>
    <row r="10" spans="1:13" ht="15" customHeight="1" x14ac:dyDescent="0.3">
      <c r="A10" s="59"/>
      <c r="B10" s="60" t="s">
        <v>4</v>
      </c>
      <c r="C10" s="60" t="s">
        <v>5</v>
      </c>
      <c r="D10" s="60" t="s">
        <v>4</v>
      </c>
      <c r="E10" s="60" t="s">
        <v>5</v>
      </c>
      <c r="M10" s="42"/>
    </row>
    <row r="11" spans="1:13" ht="17.25" customHeight="1" x14ac:dyDescent="0.3">
      <c r="A11" s="48" t="s">
        <v>6</v>
      </c>
      <c r="B11" s="49">
        <f>olap_bld!B15</f>
        <v>2346</v>
      </c>
      <c r="C11" s="50">
        <f>olap_bld!D15</f>
        <v>2.2803709247846964</v>
      </c>
      <c r="D11" s="51">
        <f>olap_bld!E15</f>
        <v>-158</v>
      </c>
      <c r="E11" s="52">
        <f>olap_bld!F15</f>
        <v>-6.3099041533546369</v>
      </c>
      <c r="F11" s="5"/>
    </row>
    <row r="12" spans="1:13" ht="17.25" customHeight="1" x14ac:dyDescent="0.3">
      <c r="A12" s="48" t="s">
        <v>7</v>
      </c>
      <c r="B12" s="49">
        <f>olap_bld!B16</f>
        <v>6971</v>
      </c>
      <c r="C12" s="50">
        <f>olap_bld!D16</f>
        <v>6.7759870915064448</v>
      </c>
      <c r="D12" s="51">
        <f>olap_bld!E16</f>
        <v>-228</v>
      </c>
      <c r="E12" s="52">
        <f>olap_bld!F16</f>
        <v>-3.167106542575354</v>
      </c>
      <c r="F12" s="5"/>
    </row>
    <row r="13" spans="1:13" ht="17.25" customHeight="1" x14ac:dyDescent="0.3">
      <c r="A13" s="48" t="s">
        <v>8</v>
      </c>
      <c r="B13" s="49">
        <f>olap_bld!B17</f>
        <v>16421</v>
      </c>
      <c r="C13" s="50">
        <f>olap_bld!D17</f>
        <v>15.961624448375746</v>
      </c>
      <c r="D13" s="51">
        <f>olap_bld!E17</f>
        <v>-565</v>
      </c>
      <c r="E13" s="52">
        <f>olap_bld!F17</f>
        <v>-3.3262686918638877</v>
      </c>
      <c r="F13" s="5"/>
    </row>
    <row r="14" spans="1:13" ht="17.25" customHeight="1" x14ac:dyDescent="0.3">
      <c r="A14" s="48" t="s">
        <v>9</v>
      </c>
      <c r="B14" s="49">
        <f>olap_bld!B18</f>
        <v>21390</v>
      </c>
      <c r="C14" s="50">
        <f>olap_bld!D18</f>
        <v>20.79161725538988</v>
      </c>
      <c r="D14" s="51">
        <f>olap_bld!E18</f>
        <v>-769</v>
      </c>
      <c r="E14" s="52">
        <f>olap_bld!F18</f>
        <v>-3.4703732117875319</v>
      </c>
      <c r="F14" s="5"/>
    </row>
    <row r="15" spans="1:13" ht="17.25" customHeight="1" x14ac:dyDescent="0.3">
      <c r="A15" s="48" t="s">
        <v>10</v>
      </c>
      <c r="B15" s="49">
        <f>olap_bld!B19</f>
        <v>7545</v>
      </c>
      <c r="C15" s="50">
        <f>olap_bld!D19</f>
        <v>7.3339295087385059</v>
      </c>
      <c r="D15" s="51">
        <f>olap_bld!E19</f>
        <v>-275</v>
      </c>
      <c r="E15" s="52">
        <f>olap_bld!F19</f>
        <v>-3.5166240409207177</v>
      </c>
      <c r="F15" s="5"/>
    </row>
    <row r="16" spans="1:13" ht="17.25" customHeight="1" x14ac:dyDescent="0.3">
      <c r="A16" s="48" t="s">
        <v>11</v>
      </c>
      <c r="B16" s="49">
        <f>olap_bld!B20</f>
        <v>14442</v>
      </c>
      <c r="C16" s="50">
        <f>olap_bld!D20</f>
        <v>14.037986741577402</v>
      </c>
      <c r="D16" s="51">
        <f>olap_bld!E20</f>
        <v>-486</v>
      </c>
      <c r="E16" s="52">
        <f>olap_bld!F20</f>
        <v>-3.2556270096463038</v>
      </c>
      <c r="F16" s="5"/>
    </row>
    <row r="17" spans="1:6" ht="17.25" customHeight="1" x14ac:dyDescent="0.3">
      <c r="A17" s="48" t="s">
        <v>12</v>
      </c>
      <c r="B17" s="49">
        <f>olap_bld!B21</f>
        <v>9700</v>
      </c>
      <c r="C17" s="50">
        <f>olap_bld!D21</f>
        <v>9.4286436361515573</v>
      </c>
      <c r="D17" s="51">
        <f>olap_bld!E21</f>
        <v>-425</v>
      </c>
      <c r="E17" s="52">
        <f>olap_bld!F21</f>
        <v>-4.1975308641975317</v>
      </c>
      <c r="F17" s="5"/>
    </row>
    <row r="18" spans="1:6" ht="17.25" customHeight="1" x14ac:dyDescent="0.3">
      <c r="A18" s="48" t="s">
        <v>13</v>
      </c>
      <c r="B18" s="49">
        <f>olap_bld!B22</f>
        <v>6348</v>
      </c>
      <c r="C18" s="50">
        <f>olap_bld!D22</f>
        <v>6.1704154435350613</v>
      </c>
      <c r="D18" s="51">
        <f>olap_bld!E22</f>
        <v>-205</v>
      </c>
      <c r="E18" s="52">
        <f>olap_bld!F22</f>
        <v>-3.1283381657256228</v>
      </c>
      <c r="F18" s="5"/>
    </row>
    <row r="19" spans="1:6" ht="17.25" customHeight="1" x14ac:dyDescent="0.3">
      <c r="A19" s="48" t="s">
        <v>14</v>
      </c>
      <c r="B19" s="49">
        <f>olap_bld!B23</f>
        <v>17715</v>
      </c>
      <c r="C19" s="50">
        <f>olap_bld!D23</f>
        <v>17.219424949940706</v>
      </c>
      <c r="D19" s="51">
        <f>olap_bld!E23</f>
        <v>-463</v>
      </c>
      <c r="E19" s="52">
        <f>olap_bld!F23</f>
        <v>-2.5470348773242364</v>
      </c>
      <c r="F19" s="5"/>
    </row>
    <row r="20" spans="1:6" ht="17.25" customHeight="1" x14ac:dyDescent="0.3">
      <c r="A20" s="61" t="str">
        <f>IF(Auswahl_Jahr&lt;2004,"ÖSTERREICH","ÖSTERREICH 1)")</f>
        <v>ÖSTERREICH 1)</v>
      </c>
      <c r="B20" s="62">
        <f>olap_bld!B24</f>
        <v>102878</v>
      </c>
      <c r="C20" s="63">
        <f>olap_bld!D24</f>
        <v>100</v>
      </c>
      <c r="D20" s="64">
        <f>olap_bld!E24</f>
        <v>-3574</v>
      </c>
      <c r="E20" s="65">
        <f>olap_bld!F24</f>
        <v>-3.3573817307330955</v>
      </c>
      <c r="F20" s="6"/>
    </row>
    <row r="21" spans="1:6" x14ac:dyDescent="0.3">
      <c r="B21" s="53"/>
    </row>
    <row r="22" spans="1:6" s="7" customFormat="1" ht="13.5" x14ac:dyDescent="0.3">
      <c r="A22" s="54" t="str">
        <f>IF(ISERROR(TEXT(IBA,"#.###")),IF(Auswahl_Jahr&lt;2004,"","1) Davon haben " &amp; TEXT(IBA,"# ###") &amp;" Jugendliche einen Ausbildungsplatz in der Berufsausbildung gemäß §8b"),IF(Auswahl_Jahr&lt;2004,"","1) Davon haben " &amp; TEXT(IBA,"#.###") &amp;" Jugendliche einen Ausbildungsplatz in der Berufsausbildung gemäß §8b"))</f>
        <v>1) Davon haben 8 362 Jugendliche einen Ausbildungsplatz in der Berufsausbildung gemäß §8b</v>
      </c>
    </row>
    <row r="23" spans="1:6" s="7" customFormat="1" ht="11.25" customHeight="1" x14ac:dyDescent="0.3">
      <c r="A23" s="54" t="str">
        <f>IF(ISERROR(TEXT(VLZ,"#.###")),IF(Auswahl_Jahr&lt;2004,"","   (" &amp; TEXT(VLZ,"# ###") &amp;" in verlängerten Lehrausbildungen und " &amp; TEXT(TQL,"# ###")&amp;" in Teilqualifizierungen;"),IF(Auswahl_Jahr&lt;2004,"","   (" &amp; TEXT(VLZ,"#.###") &amp;" in verlängerten Lehrausbildungen und " &amp; TEXT(TQL,"#.###")&amp;" in Teilqualifizierungen;"))</f>
        <v xml:space="preserve">   (7 091 in verlängerten Lehrausbildungen und 1 271 in Teilqualifizierungen;</v>
      </c>
    </row>
    <row r="24" spans="1:6" s="8" customFormat="1" ht="12" customHeight="1" x14ac:dyDescent="0.3">
      <c r="A24" s="55" t="str">
        <f>IF(ISERROR(TEXT(inUnt,"#.###")),IF(Auswahl_Jahr&lt;2004,"","    "&amp; TEXT(inUnt,"# ###") &amp;" werden in Unternehmungen und "&amp; TEXT(inEinr,"# ###") &amp;" in Einrichtungen ausgebildet). "),IF(Auswahl_Jahr&lt;2004,"","    "&amp; TEXT(inUnt,"#.###") &amp;" werden in Unternehmungen und "&amp; TEXT(inEinr,"#.###") &amp;" in Einrichtungen ausgebildet). "))</f>
        <v xml:space="preserve">    6 243 werden in Unternehmungen und 2 119 in Einrichtungen ausgebildet). </v>
      </c>
    </row>
    <row r="25" spans="1:6" s="8" customFormat="1" ht="7.5" customHeight="1" x14ac:dyDescent="0.3">
      <c r="A25" s="55"/>
    </row>
    <row r="26" spans="1:6" s="8" customFormat="1" ht="12" customHeight="1" x14ac:dyDescent="0.3">
      <c r="A26" s="55" t="s">
        <v>65</v>
      </c>
    </row>
    <row r="27" spans="1:6" s="7" customFormat="1" ht="20.25" customHeight="1" x14ac:dyDescent="0.3">
      <c r="A27" s="7" t="str">
        <f>"Quelle: LEHRLINGSSTATISTIK " &amp; Auswahl_Jahr &amp;", Wirtschaftskammern Österreichs"</f>
        <v>Quelle: LEHRLINGSSTATISTIK 2025, Wirtschaftskammern Österreichs</v>
      </c>
    </row>
    <row r="28" spans="1:6" s="7" customFormat="1" ht="20.25" customHeight="1" x14ac:dyDescent="0.3"/>
    <row r="29" spans="1:6" x14ac:dyDescent="0.3">
      <c r="A29" s="1" t="str">
        <f>"Lehrlinge in Österreich " &amp; Auswahl_Jahr</f>
        <v>Lehrlinge in Österreich 2025</v>
      </c>
    </row>
    <row r="33" spans="1:1" x14ac:dyDescent="0.3">
      <c r="A33" s="2"/>
    </row>
    <row r="34" spans="1:1" x14ac:dyDescent="0.3">
      <c r="A34" s="2"/>
    </row>
    <row r="35" spans="1:1" x14ac:dyDescent="0.3">
      <c r="A35" s="2"/>
    </row>
    <row r="36" spans="1:1" x14ac:dyDescent="0.3">
      <c r="A36" s="2"/>
    </row>
    <row r="37" spans="1:1" x14ac:dyDescent="0.3">
      <c r="A37" s="2"/>
    </row>
    <row r="38" spans="1:1" x14ac:dyDescent="0.3">
      <c r="A38" s="2"/>
    </row>
    <row r="39" spans="1:1" x14ac:dyDescent="0.3">
      <c r="A39" s="2"/>
    </row>
    <row r="40" spans="1:1" x14ac:dyDescent="0.3">
      <c r="A40" s="2"/>
    </row>
    <row r="49" spans="2:4" ht="12.95" customHeight="1" x14ac:dyDescent="0.35">
      <c r="B49" s="43"/>
      <c r="C49" s="43"/>
      <c r="D49" s="43"/>
    </row>
    <row r="50" spans="2:4" ht="12.95" customHeight="1" x14ac:dyDescent="0.35">
      <c r="B50" s="43"/>
      <c r="C50" s="43"/>
      <c r="D50" s="43"/>
    </row>
    <row r="51" spans="2:4" ht="12.95" customHeight="1" x14ac:dyDescent="0.35">
      <c r="B51" s="43"/>
      <c r="C51" s="43"/>
      <c r="D51" s="43"/>
    </row>
    <row r="52" spans="2:4" ht="12.95" customHeight="1" x14ac:dyDescent="0.35">
      <c r="B52" s="43"/>
      <c r="C52" s="43"/>
      <c r="D52" s="43"/>
    </row>
    <row r="53" spans="2:4" ht="12.95" customHeight="1" x14ac:dyDescent="0.35">
      <c r="B53" s="43"/>
      <c r="C53" s="43"/>
      <c r="D53" s="43"/>
    </row>
  </sheetData>
  <sheetProtection algorithmName="SHA-512" hashValue="gEhhrw2RD2IBQH1Omt4gryBL63S3UgVtMTlhomQigFAWs+UT6qDtDR4GlfaYw664AWUD3ZlMNhKM+1wdR2PFbw==" saltValue="z1E68771UX8ev+FLQhm09w==" spinCount="100000" sheet="1" objects="1" scenarios="1"/>
  <mergeCells count="3">
    <mergeCell ref="B9:C9"/>
    <mergeCell ref="D9:E9"/>
    <mergeCell ref="A7:E7"/>
  </mergeCells>
  <pageMargins left="1.0629921259842521" right="0.51181102362204722" top="0.98425196850393704" bottom="0.98425196850393704" header="0.47244094488188981" footer="0.51181102362204722"/>
  <pageSetup paperSize="9" orientation="portrait" verticalDpi="4294967295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Spinner 2">
              <controlPr defaultSize="0" autoPict="0">
                <anchor>
                  <from>
                    <xdr:col>1</xdr:col>
                    <xdr:colOff>161925</xdr:colOff>
                    <xdr:row>3</xdr:row>
                    <xdr:rowOff>152400</xdr:rowOff>
                  </from>
                  <to>
                    <xdr:col>1</xdr:col>
                    <xdr:colOff>295275</xdr:colOff>
                    <xdr:row>4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Y35"/>
  <sheetViews>
    <sheetView workbookViewId="0">
      <selection activeCell="C14" sqref="C14"/>
    </sheetView>
  </sheetViews>
  <sheetFormatPr baseColWidth="10" defaultColWidth="11.42578125" defaultRowHeight="16.5" x14ac:dyDescent="0.3"/>
  <cols>
    <col min="1" max="1" width="22.140625" style="23" customWidth="1"/>
    <col min="2" max="2" width="23.5703125" style="23" customWidth="1"/>
    <col min="3" max="14" width="8.5703125" style="23" customWidth="1"/>
    <col min="15" max="15" width="7.85546875" style="23" customWidth="1"/>
    <col min="16" max="16" width="8.28515625" style="23" customWidth="1"/>
    <col min="17" max="17" width="8.85546875" style="23" customWidth="1"/>
    <col min="18" max="19" width="7.7109375" style="23" bestFit="1" customWidth="1"/>
    <col min="20" max="23" width="9.85546875" style="23" bestFit="1" customWidth="1"/>
    <col min="24" max="26" width="9.7109375" style="23" customWidth="1"/>
    <col min="27" max="27" width="15.140625" style="23" customWidth="1"/>
    <col min="28" max="28" width="9.7109375" style="23" customWidth="1"/>
    <col min="29" max="29" width="15.140625" style="23" customWidth="1"/>
    <col min="30" max="30" width="9.7109375" style="23" customWidth="1"/>
    <col min="31" max="31" width="15.140625" style="23" customWidth="1"/>
    <col min="32" max="32" width="9.7109375" style="23" customWidth="1"/>
    <col min="33" max="33" width="20.42578125" style="23" customWidth="1"/>
    <col min="34" max="34" width="9.7109375" style="23" customWidth="1"/>
    <col min="35" max="35" width="17.28515625" style="23" customWidth="1"/>
    <col min="36" max="36" width="9.7109375" style="23" customWidth="1"/>
    <col min="37" max="37" width="24.7109375" style="23" bestFit="1" customWidth="1"/>
    <col min="38" max="38" width="15.140625" style="23" customWidth="1"/>
    <col min="39" max="39" width="9.7109375" style="23" customWidth="1"/>
    <col min="40" max="40" width="24.7109375" style="23" bestFit="1" customWidth="1"/>
    <col min="41" max="41" width="15.140625" style="23" customWidth="1"/>
    <col min="42" max="42" width="9.7109375" style="23" customWidth="1"/>
    <col min="43" max="43" width="24.7109375" style="23" bestFit="1" customWidth="1"/>
    <col min="44" max="44" width="15.140625" style="23" customWidth="1"/>
    <col min="45" max="45" width="9.7109375" style="23" customWidth="1"/>
    <col min="46" max="46" width="24.7109375" style="23" bestFit="1" customWidth="1"/>
    <col min="47" max="47" width="15.140625" style="23" customWidth="1"/>
    <col min="48" max="48" width="9.7109375" style="23" customWidth="1"/>
    <col min="49" max="49" width="24.7109375" style="23" bestFit="1" customWidth="1"/>
    <col min="50" max="50" width="20.42578125" style="23" customWidth="1"/>
    <col min="51" max="51" width="9.7109375" style="23" customWidth="1"/>
    <col min="52" max="52" width="29.85546875" style="23" bestFit="1" customWidth="1"/>
    <col min="53" max="53" width="17.28515625" style="23" customWidth="1"/>
    <col min="54" max="54" width="20.42578125" style="23" bestFit="1" customWidth="1"/>
    <col min="55" max="55" width="9.7109375" style="23" bestFit="1" customWidth="1"/>
    <col min="56" max="56" width="29.85546875" style="23" bestFit="1" customWidth="1"/>
    <col min="57" max="57" width="9.85546875" style="23" bestFit="1" customWidth="1"/>
    <col min="58" max="58" width="17.7109375" style="23" bestFit="1" customWidth="1"/>
    <col min="59" max="60" width="17.28515625" style="23" bestFit="1" customWidth="1"/>
    <col min="61" max="16384" width="11.42578125" style="23"/>
  </cols>
  <sheetData>
    <row r="1" spans="1:25" x14ac:dyDescent="0.3">
      <c r="A1" s="34" t="s">
        <v>24</v>
      </c>
      <c r="B1" s="34" t="s">
        <v>25</v>
      </c>
      <c r="C1"/>
      <c r="D1"/>
      <c r="E1"/>
      <c r="F1"/>
      <c r="G1"/>
      <c r="H1"/>
      <c r="I1"/>
      <c r="J1"/>
      <c r="K1"/>
      <c r="L1"/>
      <c r="M1"/>
      <c r="N1"/>
    </row>
    <row r="2" spans="1:25" x14ac:dyDescent="0.3">
      <c r="A2" s="34" t="s">
        <v>26</v>
      </c>
      <c r="B2" s="37" t="s">
        <v>27</v>
      </c>
      <c r="C2" s="37" t="s">
        <v>28</v>
      </c>
      <c r="D2" s="37" t="s">
        <v>29</v>
      </c>
      <c r="E2" s="37" t="s">
        <v>30</v>
      </c>
      <c r="F2" s="37" t="s">
        <v>31</v>
      </c>
      <c r="G2" s="37" t="s">
        <v>32</v>
      </c>
      <c r="H2" s="37" t="s">
        <v>33</v>
      </c>
      <c r="I2" s="37" t="s">
        <v>34</v>
      </c>
      <c r="J2" s="37" t="s">
        <v>35</v>
      </c>
      <c r="K2" s="37" t="s">
        <v>36</v>
      </c>
      <c r="L2" s="37" t="s">
        <v>37</v>
      </c>
      <c r="M2" s="37" t="s">
        <v>38</v>
      </c>
      <c r="N2" s="37" t="s">
        <v>60</v>
      </c>
      <c r="O2" s="66" t="s">
        <v>61</v>
      </c>
      <c r="P2" s="37" t="s">
        <v>62</v>
      </c>
      <c r="Q2" s="67" t="s">
        <v>63</v>
      </c>
      <c r="R2" s="67" t="s">
        <v>64</v>
      </c>
      <c r="S2" s="67" t="s">
        <v>66</v>
      </c>
      <c r="T2" s="67" t="s">
        <v>68</v>
      </c>
      <c r="U2" s="67" t="s">
        <v>69</v>
      </c>
      <c r="V2" s="67" t="s">
        <v>70</v>
      </c>
      <c r="W2" s="67" t="s">
        <v>71</v>
      </c>
      <c r="X2" s="67" t="s">
        <v>72</v>
      </c>
      <c r="Y2" s="67" t="s">
        <v>73</v>
      </c>
    </row>
    <row r="3" spans="1:25" x14ac:dyDescent="0.3">
      <c r="A3" s="35" t="s">
        <v>6</v>
      </c>
      <c r="B3" s="36">
        <v>2839</v>
      </c>
      <c r="C3" s="36">
        <v>2787</v>
      </c>
      <c r="D3" s="36">
        <v>2810</v>
      </c>
      <c r="E3" s="36">
        <v>2854</v>
      </c>
      <c r="F3" s="36">
        <v>2956</v>
      </c>
      <c r="G3" s="36">
        <v>2940</v>
      </c>
      <c r="H3" s="36">
        <v>2921</v>
      </c>
      <c r="I3" s="36">
        <v>3061</v>
      </c>
      <c r="J3" s="36">
        <v>3039</v>
      </c>
      <c r="K3" s="36">
        <v>2926</v>
      </c>
      <c r="L3" s="36">
        <v>2798</v>
      </c>
      <c r="M3" s="36">
        <v>2650</v>
      </c>
      <c r="N3" s="36">
        <v>2690</v>
      </c>
      <c r="O3" s="36">
        <v>2592</v>
      </c>
      <c r="P3" s="36">
        <v>2592</v>
      </c>
      <c r="Q3" s="36">
        <v>2608</v>
      </c>
      <c r="R3" s="36">
        <v>2521</v>
      </c>
      <c r="S3" s="36">
        <v>2579</v>
      </c>
      <c r="T3" s="36">
        <v>2567</v>
      </c>
      <c r="U3" s="36">
        <v>2540</v>
      </c>
      <c r="V3" s="36">
        <v>2547</v>
      </c>
      <c r="W3" s="36">
        <v>2557</v>
      </c>
      <c r="X3" s="36">
        <v>2504</v>
      </c>
      <c r="Y3" s="36">
        <v>2346</v>
      </c>
    </row>
    <row r="4" spans="1:25" x14ac:dyDescent="0.3">
      <c r="A4" s="35" t="s">
        <v>7</v>
      </c>
      <c r="B4" s="36">
        <v>9182</v>
      </c>
      <c r="C4" s="36">
        <v>8714</v>
      </c>
      <c r="D4" s="36">
        <v>8660</v>
      </c>
      <c r="E4" s="36">
        <v>9004</v>
      </c>
      <c r="F4" s="36">
        <v>9284</v>
      </c>
      <c r="G4" s="36">
        <v>9580</v>
      </c>
      <c r="H4" s="36">
        <v>9733</v>
      </c>
      <c r="I4" s="36">
        <v>9427</v>
      </c>
      <c r="J4" s="36">
        <v>9170</v>
      </c>
      <c r="K4" s="36">
        <v>8967</v>
      </c>
      <c r="L4" s="36">
        <v>8798</v>
      </c>
      <c r="M4" s="36">
        <v>8395</v>
      </c>
      <c r="N4" s="36">
        <v>7958</v>
      </c>
      <c r="O4" s="36">
        <v>7501</v>
      </c>
      <c r="P4" s="36">
        <v>7135</v>
      </c>
      <c r="Q4" s="36">
        <v>7090</v>
      </c>
      <c r="R4" s="36">
        <v>7121</v>
      </c>
      <c r="S4" s="36">
        <v>7165</v>
      </c>
      <c r="T4" s="36">
        <v>7232</v>
      </c>
      <c r="U4" s="36">
        <v>7190</v>
      </c>
      <c r="V4" s="36">
        <v>7331</v>
      </c>
      <c r="W4" s="36">
        <v>7362</v>
      </c>
      <c r="X4" s="36">
        <v>7199</v>
      </c>
      <c r="Y4" s="36">
        <v>6971</v>
      </c>
    </row>
    <row r="5" spans="1:25" x14ac:dyDescent="0.3">
      <c r="A5" s="35" t="s">
        <v>8</v>
      </c>
      <c r="B5" s="36">
        <v>18673</v>
      </c>
      <c r="C5" s="36">
        <v>18123</v>
      </c>
      <c r="D5" s="36">
        <v>18056</v>
      </c>
      <c r="E5" s="36">
        <v>18477</v>
      </c>
      <c r="F5" s="36">
        <v>19072</v>
      </c>
      <c r="G5" s="36">
        <v>19782</v>
      </c>
      <c r="H5" s="36">
        <v>19970</v>
      </c>
      <c r="I5" s="36">
        <v>19961</v>
      </c>
      <c r="J5" s="36">
        <v>19814</v>
      </c>
      <c r="K5" s="36">
        <v>19407</v>
      </c>
      <c r="L5" s="36">
        <v>19171</v>
      </c>
      <c r="M5" s="36">
        <v>18638</v>
      </c>
      <c r="N5" s="36">
        <v>17693</v>
      </c>
      <c r="O5" s="36">
        <v>16833</v>
      </c>
      <c r="P5" s="36">
        <v>16043</v>
      </c>
      <c r="Q5" s="36">
        <v>15821</v>
      </c>
      <c r="R5" s="36">
        <v>16154</v>
      </c>
      <c r="S5" s="36">
        <v>16811</v>
      </c>
      <c r="T5" s="36">
        <v>16943</v>
      </c>
      <c r="U5" s="36">
        <v>17110</v>
      </c>
      <c r="V5" s="36">
        <v>17412</v>
      </c>
      <c r="W5" s="36">
        <v>17311</v>
      </c>
      <c r="X5" s="36">
        <v>16986</v>
      </c>
      <c r="Y5" s="36">
        <v>16421</v>
      </c>
    </row>
    <row r="6" spans="1:25" x14ac:dyDescent="0.3">
      <c r="A6" s="35" t="s">
        <v>9</v>
      </c>
      <c r="B6" s="36">
        <v>25577</v>
      </c>
      <c r="C6" s="36">
        <v>25685</v>
      </c>
      <c r="D6" s="36">
        <v>25620</v>
      </c>
      <c r="E6" s="36">
        <v>26520</v>
      </c>
      <c r="F6" s="36">
        <v>26726</v>
      </c>
      <c r="G6" s="36">
        <v>27691</v>
      </c>
      <c r="H6" s="36">
        <v>28166</v>
      </c>
      <c r="I6" s="36">
        <v>28009</v>
      </c>
      <c r="J6" s="36">
        <v>27591</v>
      </c>
      <c r="K6" s="36">
        <v>27361</v>
      </c>
      <c r="L6" s="36">
        <v>26703</v>
      </c>
      <c r="M6" s="36">
        <v>25696</v>
      </c>
      <c r="N6" s="36">
        <v>24644</v>
      </c>
      <c r="O6" s="36">
        <v>23660</v>
      </c>
      <c r="P6" s="36">
        <v>22986</v>
      </c>
      <c r="Q6" s="36">
        <v>22779</v>
      </c>
      <c r="R6" s="36">
        <v>23160</v>
      </c>
      <c r="S6" s="36">
        <v>23294</v>
      </c>
      <c r="T6" s="36">
        <v>22861</v>
      </c>
      <c r="U6" s="36">
        <v>22445</v>
      </c>
      <c r="V6" s="36">
        <v>22678</v>
      </c>
      <c r="W6" s="36">
        <v>22521</v>
      </c>
      <c r="X6" s="36">
        <v>22159</v>
      </c>
      <c r="Y6" s="36">
        <v>21390</v>
      </c>
    </row>
    <row r="7" spans="1:25" x14ac:dyDescent="0.3">
      <c r="A7" s="35" t="s">
        <v>10</v>
      </c>
      <c r="B7" s="36">
        <v>9704</v>
      </c>
      <c r="C7" s="36">
        <v>9600</v>
      </c>
      <c r="D7" s="36">
        <v>9545</v>
      </c>
      <c r="E7" s="36">
        <v>9777</v>
      </c>
      <c r="F7" s="36">
        <v>10392</v>
      </c>
      <c r="G7" s="36">
        <v>10682</v>
      </c>
      <c r="H7" s="36">
        <v>10788</v>
      </c>
      <c r="I7" s="36">
        <v>10550</v>
      </c>
      <c r="J7" s="36">
        <v>10308</v>
      </c>
      <c r="K7" s="36">
        <v>10066</v>
      </c>
      <c r="L7" s="36">
        <v>9787</v>
      </c>
      <c r="M7" s="36">
        <v>9396</v>
      </c>
      <c r="N7" s="36">
        <v>8908</v>
      </c>
      <c r="O7" s="36">
        <v>8467</v>
      </c>
      <c r="P7" s="36">
        <v>8232</v>
      </c>
      <c r="Q7" s="36">
        <v>8272</v>
      </c>
      <c r="R7" s="36">
        <v>8422</v>
      </c>
      <c r="S7" s="36">
        <v>8454</v>
      </c>
      <c r="T7" s="36">
        <v>8344</v>
      </c>
      <c r="U7" s="36">
        <v>8149</v>
      </c>
      <c r="V7" s="36">
        <v>7981</v>
      </c>
      <c r="W7" s="36">
        <v>7989</v>
      </c>
      <c r="X7" s="36">
        <v>7820</v>
      </c>
      <c r="Y7" s="36">
        <v>7545</v>
      </c>
    </row>
    <row r="8" spans="1:25" x14ac:dyDescent="0.3">
      <c r="A8" s="35" t="s">
        <v>11</v>
      </c>
      <c r="B8" s="36">
        <v>18696</v>
      </c>
      <c r="C8" s="36">
        <v>18224</v>
      </c>
      <c r="D8" s="36">
        <v>18350</v>
      </c>
      <c r="E8" s="36">
        <v>18743</v>
      </c>
      <c r="F8" s="36">
        <v>19164</v>
      </c>
      <c r="G8" s="36">
        <v>19682</v>
      </c>
      <c r="H8" s="36">
        <v>19904</v>
      </c>
      <c r="I8" s="36">
        <v>19838</v>
      </c>
      <c r="J8" s="36">
        <v>19298</v>
      </c>
      <c r="K8" s="36">
        <v>18911</v>
      </c>
      <c r="L8" s="36">
        <v>18264</v>
      </c>
      <c r="M8" s="36">
        <v>17580</v>
      </c>
      <c r="N8" s="36">
        <v>16737</v>
      </c>
      <c r="O8" s="36">
        <v>15820</v>
      </c>
      <c r="P8" s="36">
        <v>15326</v>
      </c>
      <c r="Q8" s="36">
        <v>15329</v>
      </c>
      <c r="R8" s="36">
        <v>15603</v>
      </c>
      <c r="S8" s="36">
        <v>15543</v>
      </c>
      <c r="T8" s="36">
        <v>15323</v>
      </c>
      <c r="U8" s="36">
        <v>15328</v>
      </c>
      <c r="V8" s="36">
        <v>15275</v>
      </c>
      <c r="W8" s="36">
        <v>15318</v>
      </c>
      <c r="X8" s="36">
        <v>14928</v>
      </c>
      <c r="Y8" s="36">
        <v>14442</v>
      </c>
    </row>
    <row r="9" spans="1:25" x14ac:dyDescent="0.3">
      <c r="A9" s="35" t="s">
        <v>12</v>
      </c>
      <c r="B9" s="36">
        <v>12574</v>
      </c>
      <c r="C9" s="36">
        <v>12654</v>
      </c>
      <c r="D9" s="36">
        <v>12942</v>
      </c>
      <c r="E9" s="36">
        <v>13286</v>
      </c>
      <c r="F9" s="36">
        <v>13585</v>
      </c>
      <c r="G9" s="36">
        <v>14039</v>
      </c>
      <c r="H9" s="36">
        <v>13930</v>
      </c>
      <c r="I9" s="36">
        <v>13854</v>
      </c>
      <c r="J9" s="36">
        <v>13359</v>
      </c>
      <c r="K9" s="36">
        <v>12937</v>
      </c>
      <c r="L9" s="36">
        <v>12525</v>
      </c>
      <c r="M9" s="36">
        <v>12084</v>
      </c>
      <c r="N9" s="36">
        <v>11490</v>
      </c>
      <c r="O9" s="36">
        <v>10947</v>
      </c>
      <c r="P9" s="36">
        <v>10708</v>
      </c>
      <c r="Q9" s="36">
        <v>10725</v>
      </c>
      <c r="R9" s="36">
        <v>10871</v>
      </c>
      <c r="S9" s="36">
        <v>10874</v>
      </c>
      <c r="T9" s="36">
        <v>10666</v>
      </c>
      <c r="U9" s="36">
        <v>10569</v>
      </c>
      <c r="V9" s="36">
        <v>10408</v>
      </c>
      <c r="W9" s="36">
        <v>10258</v>
      </c>
      <c r="X9" s="36">
        <v>10125</v>
      </c>
      <c r="Y9" s="36">
        <v>9700</v>
      </c>
    </row>
    <row r="10" spans="1:25" x14ac:dyDescent="0.3">
      <c r="A10" s="35" t="s">
        <v>13</v>
      </c>
      <c r="B10" s="36">
        <v>7201</v>
      </c>
      <c r="C10" s="36">
        <v>7210</v>
      </c>
      <c r="D10" s="36">
        <v>7322</v>
      </c>
      <c r="E10" s="36">
        <v>7515</v>
      </c>
      <c r="F10" s="36">
        <v>7820</v>
      </c>
      <c r="G10" s="36">
        <v>8001</v>
      </c>
      <c r="H10" s="36">
        <v>8175</v>
      </c>
      <c r="I10" s="36">
        <v>8147</v>
      </c>
      <c r="J10" s="36">
        <v>8133</v>
      </c>
      <c r="K10" s="36">
        <v>8240</v>
      </c>
      <c r="L10" s="36">
        <v>8104</v>
      </c>
      <c r="M10" s="36">
        <v>7914</v>
      </c>
      <c r="N10" s="36">
        <v>7542</v>
      </c>
      <c r="O10" s="36">
        <v>7225</v>
      </c>
      <c r="P10" s="36">
        <v>7096</v>
      </c>
      <c r="Q10" s="36">
        <v>7143</v>
      </c>
      <c r="R10" s="36">
        <v>7164</v>
      </c>
      <c r="S10" s="36">
        <v>7238</v>
      </c>
      <c r="T10" s="36">
        <v>7115</v>
      </c>
      <c r="U10" s="36">
        <v>6908</v>
      </c>
      <c r="V10" s="36">
        <v>6756</v>
      </c>
      <c r="W10" s="36">
        <v>6735</v>
      </c>
      <c r="X10" s="36">
        <v>6553</v>
      </c>
      <c r="Y10" s="36">
        <v>6348</v>
      </c>
    </row>
    <row r="11" spans="1:25" x14ac:dyDescent="0.3">
      <c r="A11" s="35" t="s">
        <v>14</v>
      </c>
      <c r="B11" s="36">
        <v>16040</v>
      </c>
      <c r="C11" s="36">
        <v>16043</v>
      </c>
      <c r="D11" s="36">
        <v>15772</v>
      </c>
      <c r="E11" s="36">
        <v>16202</v>
      </c>
      <c r="F11" s="36">
        <v>16963</v>
      </c>
      <c r="G11" s="36">
        <v>17426</v>
      </c>
      <c r="H11" s="36">
        <v>18293</v>
      </c>
      <c r="I11" s="36">
        <v>18829</v>
      </c>
      <c r="J11" s="36">
        <v>19187</v>
      </c>
      <c r="K11" s="36">
        <v>19267</v>
      </c>
      <c r="L11" s="36">
        <v>19078</v>
      </c>
      <c r="M11" s="36">
        <v>18226</v>
      </c>
      <c r="N11" s="36">
        <v>17406</v>
      </c>
      <c r="O11" s="36">
        <v>16918</v>
      </c>
      <c r="P11" s="36">
        <v>16832</v>
      </c>
      <c r="Q11" s="36">
        <v>16846</v>
      </c>
      <c r="R11" s="36">
        <v>16899</v>
      </c>
      <c r="S11" s="36">
        <v>17153</v>
      </c>
      <c r="T11" s="36">
        <v>17365</v>
      </c>
      <c r="U11" s="36">
        <v>17354</v>
      </c>
      <c r="V11" s="36">
        <v>17697</v>
      </c>
      <c r="W11" s="36">
        <v>18215</v>
      </c>
      <c r="X11" s="36">
        <v>18178</v>
      </c>
      <c r="Y11" s="36">
        <v>17715</v>
      </c>
    </row>
    <row r="12" spans="1:25" x14ac:dyDescent="0.3">
      <c r="A12" s="70" t="s">
        <v>39</v>
      </c>
      <c r="B12" s="71">
        <v>120486</v>
      </c>
      <c r="C12" s="71">
        <v>119040</v>
      </c>
      <c r="D12" s="71">
        <v>119077</v>
      </c>
      <c r="E12" s="71">
        <v>122378</v>
      </c>
      <c r="F12" s="71">
        <v>125962</v>
      </c>
      <c r="G12" s="71">
        <v>129823</v>
      </c>
      <c r="H12" s="71">
        <v>131880</v>
      </c>
      <c r="I12" s="71">
        <v>131676</v>
      </c>
      <c r="J12" s="71">
        <v>129899</v>
      </c>
      <c r="K12" s="71">
        <v>128082</v>
      </c>
      <c r="L12" s="71">
        <v>125228</v>
      </c>
      <c r="M12" s="71">
        <v>120579</v>
      </c>
      <c r="N12" s="71">
        <v>115068</v>
      </c>
      <c r="O12" s="71">
        <v>109963</v>
      </c>
      <c r="P12" s="71">
        <v>106950</v>
      </c>
      <c r="Q12" s="71">
        <v>106613</v>
      </c>
      <c r="R12" s="71">
        <v>107915</v>
      </c>
      <c r="S12" s="71">
        <v>109111</v>
      </c>
      <c r="T12" s="71">
        <v>108416</v>
      </c>
      <c r="U12" s="71">
        <v>107593</v>
      </c>
      <c r="V12" s="71">
        <v>108085</v>
      </c>
      <c r="W12" s="71">
        <v>108266</v>
      </c>
      <c r="X12" s="71">
        <v>106452</v>
      </c>
      <c r="Y12" s="71">
        <v>102878</v>
      </c>
    </row>
    <row r="13" spans="1:25" x14ac:dyDescent="0.3">
      <c r="A13" s="22"/>
      <c r="B13" s="22"/>
      <c r="C13" s="22"/>
      <c r="D13" s="22"/>
      <c r="E13" s="22"/>
      <c r="F13" s="22"/>
      <c r="G13" s="22"/>
    </row>
    <row r="14" spans="1:25" x14ac:dyDescent="0.3">
      <c r="A14" s="22"/>
      <c r="B14" s="22" t="str">
        <f>Auswahl_Jahr&amp;" "&amp;Auswahl_Status</f>
        <v>2025 0</v>
      </c>
      <c r="C14" s="22">
        <f>Auswahl_Jahr-1</f>
        <v>2024</v>
      </c>
      <c r="D14" s="22" t="s">
        <v>40</v>
      </c>
      <c r="E14" s="22" t="s">
        <v>41</v>
      </c>
      <c r="F14" s="22" t="s">
        <v>42</v>
      </c>
      <c r="G14" s="22"/>
      <c r="H14" s="22"/>
      <c r="I14" s="22"/>
      <c r="J14" s="22"/>
      <c r="K14" s="22"/>
      <c r="L14" s="22"/>
      <c r="M14" s="22"/>
    </row>
    <row r="15" spans="1:25" x14ac:dyDescent="0.3">
      <c r="A15" s="24" t="s">
        <v>6</v>
      </c>
      <c r="B15" s="25">
        <f>LOOKUP(TEXT($B$14,"####"),olap_bld!$2:$2,olap_bld!3:3)</f>
        <v>2346</v>
      </c>
      <c r="C15" s="25">
        <f>IF($C$14&lt;2002,0,LOOKUP(TEXT($C$14,"####"),olap_bld!$2:$2,olap_bld!3:3))</f>
        <v>2504</v>
      </c>
      <c r="D15" s="26">
        <f>B15*100/$B$24</f>
        <v>2.2803709247846964</v>
      </c>
      <c r="E15" s="46">
        <f>IF($C$14&lt;2002,0,B15-C15)</f>
        <v>-158</v>
      </c>
      <c r="F15" s="27">
        <f>IF($C$14&lt;2002,0,(B15*100/C15)-100)</f>
        <v>-6.3099041533546369</v>
      </c>
      <c r="G15" s="25">
        <v>5000</v>
      </c>
      <c r="H15" s="25">
        <v>10000</v>
      </c>
      <c r="I15" s="25">
        <v>15000</v>
      </c>
      <c r="J15" s="25">
        <v>20000</v>
      </c>
      <c r="K15" s="25">
        <v>25000</v>
      </c>
      <c r="L15" s="25">
        <v>30000</v>
      </c>
      <c r="M15" s="24" t="s">
        <v>6</v>
      </c>
      <c r="N15" s="28">
        <f>D15</f>
        <v>2.2803709247846964</v>
      </c>
    </row>
    <row r="16" spans="1:25" x14ac:dyDescent="0.3">
      <c r="A16" s="24" t="s">
        <v>7</v>
      </c>
      <c r="B16" s="25">
        <f>LOOKUP(TEXT($B$14,"####"),olap_bld!$2:$2,olap_bld!4:4)</f>
        <v>6971</v>
      </c>
      <c r="C16" s="25">
        <f>IF($C$14&lt;2002,0,LOOKUP(TEXT($C$14,"####"),olap_bld!$2:$2,olap_bld!4:4))</f>
        <v>7199</v>
      </c>
      <c r="D16" s="26">
        <f t="shared" ref="D16:D24" si="0">B16*100/$B$24</f>
        <v>6.7759870915064448</v>
      </c>
      <c r="E16" s="46">
        <f t="shared" ref="E16:E24" si="1">IF($C$14&lt;2002,0,B16-C16)</f>
        <v>-228</v>
      </c>
      <c r="F16" s="27">
        <f t="shared" ref="F16:F24" si="2">IF($C$14&lt;2002,0,(B16*100/C16)-100)</f>
        <v>-3.167106542575354</v>
      </c>
      <c r="G16" s="25">
        <v>5000</v>
      </c>
      <c r="H16" s="25">
        <v>10000</v>
      </c>
      <c r="I16" s="25">
        <v>15000</v>
      </c>
      <c r="J16" s="25">
        <v>20000</v>
      </c>
      <c r="K16" s="25">
        <v>25000</v>
      </c>
      <c r="L16" s="25">
        <v>30000</v>
      </c>
      <c r="M16" s="24" t="s">
        <v>7</v>
      </c>
      <c r="N16" s="28">
        <f t="shared" ref="N16:N23" si="3">D16</f>
        <v>6.7759870915064448</v>
      </c>
    </row>
    <row r="17" spans="1:14" x14ac:dyDescent="0.3">
      <c r="A17" s="24" t="s">
        <v>8</v>
      </c>
      <c r="B17" s="25">
        <f>LOOKUP(TEXT($B$14,"####"),olap_bld!$2:$2,olap_bld!5:5)</f>
        <v>16421</v>
      </c>
      <c r="C17" s="25">
        <f>IF($C$14&lt;2002,0,LOOKUP(TEXT($C$14,"####"),olap_bld!$2:$2,olap_bld!5:5))</f>
        <v>16986</v>
      </c>
      <c r="D17" s="26">
        <f t="shared" si="0"/>
        <v>15.961624448375746</v>
      </c>
      <c r="E17" s="46">
        <f t="shared" si="1"/>
        <v>-565</v>
      </c>
      <c r="F17" s="27">
        <f t="shared" si="2"/>
        <v>-3.3262686918638877</v>
      </c>
      <c r="G17" s="25">
        <v>5000</v>
      </c>
      <c r="H17" s="25">
        <v>10000</v>
      </c>
      <c r="I17" s="25">
        <v>15000</v>
      </c>
      <c r="J17" s="25">
        <v>20000</v>
      </c>
      <c r="K17" s="25">
        <v>25000</v>
      </c>
      <c r="L17" s="25">
        <v>30000</v>
      </c>
      <c r="M17" s="24" t="s">
        <v>8</v>
      </c>
      <c r="N17" s="28">
        <f t="shared" si="3"/>
        <v>15.961624448375746</v>
      </c>
    </row>
    <row r="18" spans="1:14" x14ac:dyDescent="0.3">
      <c r="A18" s="24" t="s">
        <v>9</v>
      </c>
      <c r="B18" s="25">
        <f>LOOKUP(TEXT($B$14,"####"),olap_bld!$2:$2,olap_bld!6:6)</f>
        <v>21390</v>
      </c>
      <c r="C18" s="25">
        <f>IF($C$14&lt;2002,0,LOOKUP(TEXT($C$14,"####"),olap_bld!$2:$2,olap_bld!6:6))</f>
        <v>22159</v>
      </c>
      <c r="D18" s="26">
        <f t="shared" si="0"/>
        <v>20.79161725538988</v>
      </c>
      <c r="E18" s="46">
        <f t="shared" si="1"/>
        <v>-769</v>
      </c>
      <c r="F18" s="27">
        <f t="shared" si="2"/>
        <v>-3.4703732117875319</v>
      </c>
      <c r="G18" s="25">
        <v>5000</v>
      </c>
      <c r="H18" s="25">
        <v>10000</v>
      </c>
      <c r="I18" s="25">
        <v>15000</v>
      </c>
      <c r="J18" s="25">
        <v>20000</v>
      </c>
      <c r="K18" s="25">
        <v>25000</v>
      </c>
      <c r="L18" s="25">
        <v>30000</v>
      </c>
      <c r="M18" s="24" t="s">
        <v>9</v>
      </c>
      <c r="N18" s="28">
        <f t="shared" si="3"/>
        <v>20.79161725538988</v>
      </c>
    </row>
    <row r="19" spans="1:14" x14ac:dyDescent="0.3">
      <c r="A19" s="24" t="s">
        <v>10</v>
      </c>
      <c r="B19" s="25">
        <f>LOOKUP(TEXT($B$14,"####"),olap_bld!$2:$2,olap_bld!7:7)</f>
        <v>7545</v>
      </c>
      <c r="C19" s="25">
        <f>IF($C$14&lt;2002,0,LOOKUP(TEXT($C$14,"####"),olap_bld!$2:$2,olap_bld!7:7))</f>
        <v>7820</v>
      </c>
      <c r="D19" s="26">
        <f t="shared" si="0"/>
        <v>7.3339295087385059</v>
      </c>
      <c r="E19" s="46">
        <f t="shared" si="1"/>
        <v>-275</v>
      </c>
      <c r="F19" s="27">
        <f t="shared" si="2"/>
        <v>-3.5166240409207177</v>
      </c>
      <c r="G19" s="25">
        <v>5000</v>
      </c>
      <c r="H19" s="25">
        <v>10000</v>
      </c>
      <c r="I19" s="25">
        <v>15000</v>
      </c>
      <c r="J19" s="25">
        <v>20000</v>
      </c>
      <c r="K19" s="25">
        <v>25000</v>
      </c>
      <c r="L19" s="25">
        <v>30000</v>
      </c>
      <c r="M19" s="24" t="s">
        <v>10</v>
      </c>
      <c r="N19" s="28">
        <f t="shared" si="3"/>
        <v>7.3339295087385059</v>
      </c>
    </row>
    <row r="20" spans="1:14" x14ac:dyDescent="0.3">
      <c r="A20" s="24" t="s">
        <v>11</v>
      </c>
      <c r="B20" s="25">
        <f>LOOKUP(TEXT($B$14,"####"),olap_bld!$2:$2,olap_bld!8:8)</f>
        <v>14442</v>
      </c>
      <c r="C20" s="25">
        <f>IF($C$14&lt;2002,0,LOOKUP(TEXT($C$14,"####"),olap_bld!$2:$2,olap_bld!8:8))</f>
        <v>14928</v>
      </c>
      <c r="D20" s="26">
        <f t="shared" si="0"/>
        <v>14.037986741577402</v>
      </c>
      <c r="E20" s="46">
        <f t="shared" si="1"/>
        <v>-486</v>
      </c>
      <c r="F20" s="27">
        <f t="shared" si="2"/>
        <v>-3.2556270096463038</v>
      </c>
      <c r="G20" s="25">
        <v>5000</v>
      </c>
      <c r="H20" s="25">
        <v>10000</v>
      </c>
      <c r="I20" s="25">
        <v>15000</v>
      </c>
      <c r="J20" s="25">
        <v>20000</v>
      </c>
      <c r="K20" s="25">
        <v>25000</v>
      </c>
      <c r="L20" s="25">
        <v>30000</v>
      </c>
      <c r="M20" s="24" t="s">
        <v>11</v>
      </c>
      <c r="N20" s="28">
        <f t="shared" si="3"/>
        <v>14.037986741577402</v>
      </c>
    </row>
    <row r="21" spans="1:14" x14ac:dyDescent="0.3">
      <c r="A21" s="24" t="s">
        <v>12</v>
      </c>
      <c r="B21" s="25">
        <f>LOOKUP(TEXT($B$14,"####"),olap_bld!$2:$2,olap_bld!9:9)</f>
        <v>9700</v>
      </c>
      <c r="C21" s="25">
        <f>IF($C$14&lt;2002,0,LOOKUP(TEXT($C$14,"####"),olap_bld!$2:$2,olap_bld!9:9))</f>
        <v>10125</v>
      </c>
      <c r="D21" s="26">
        <f t="shared" si="0"/>
        <v>9.4286436361515573</v>
      </c>
      <c r="E21" s="46">
        <f t="shared" si="1"/>
        <v>-425</v>
      </c>
      <c r="F21" s="27">
        <f t="shared" si="2"/>
        <v>-4.1975308641975317</v>
      </c>
      <c r="G21" s="25">
        <v>5000</v>
      </c>
      <c r="H21" s="25">
        <v>10000</v>
      </c>
      <c r="I21" s="25">
        <v>15000</v>
      </c>
      <c r="J21" s="25">
        <v>20000</v>
      </c>
      <c r="K21" s="25">
        <v>25000</v>
      </c>
      <c r="L21" s="25">
        <v>30000</v>
      </c>
      <c r="M21" s="24" t="s">
        <v>12</v>
      </c>
      <c r="N21" s="28">
        <f t="shared" si="3"/>
        <v>9.4286436361515573</v>
      </c>
    </row>
    <row r="22" spans="1:14" x14ac:dyDescent="0.3">
      <c r="A22" s="24" t="s">
        <v>13</v>
      </c>
      <c r="B22" s="25">
        <f>LOOKUP(TEXT($B$14,"####"),olap_bld!$2:$2,olap_bld!10:10)</f>
        <v>6348</v>
      </c>
      <c r="C22" s="25">
        <f>IF($C$14&lt;2002,0,LOOKUP(TEXT($C$14,"####"),olap_bld!$2:$2,olap_bld!10:10))</f>
        <v>6553</v>
      </c>
      <c r="D22" s="26">
        <f t="shared" si="0"/>
        <v>6.1704154435350613</v>
      </c>
      <c r="E22" s="46">
        <f t="shared" si="1"/>
        <v>-205</v>
      </c>
      <c r="F22" s="27">
        <f t="shared" si="2"/>
        <v>-3.1283381657256228</v>
      </c>
      <c r="G22" s="25">
        <v>5000</v>
      </c>
      <c r="H22" s="25">
        <v>10000</v>
      </c>
      <c r="I22" s="25">
        <v>15000</v>
      </c>
      <c r="J22" s="25">
        <v>20000</v>
      </c>
      <c r="K22" s="25">
        <v>25000</v>
      </c>
      <c r="L22" s="25">
        <v>30000</v>
      </c>
      <c r="M22" s="24" t="s">
        <v>13</v>
      </c>
      <c r="N22" s="28">
        <f t="shared" si="3"/>
        <v>6.1704154435350613</v>
      </c>
    </row>
    <row r="23" spans="1:14" x14ac:dyDescent="0.3">
      <c r="A23" s="24" t="s">
        <v>14</v>
      </c>
      <c r="B23" s="25">
        <f>LOOKUP(TEXT($B$14,"####"),olap_bld!$2:$2,olap_bld!11:11)</f>
        <v>17715</v>
      </c>
      <c r="C23" s="25">
        <f>IF($C$14&lt;2002,0,LOOKUP(TEXT($C$14,"####"),olap_bld!$2:$2,olap_bld!11:11))</f>
        <v>18178</v>
      </c>
      <c r="D23" s="26">
        <f t="shared" si="0"/>
        <v>17.219424949940706</v>
      </c>
      <c r="E23" s="46">
        <f t="shared" si="1"/>
        <v>-463</v>
      </c>
      <c r="F23" s="27">
        <f t="shared" si="2"/>
        <v>-2.5470348773242364</v>
      </c>
      <c r="G23" s="25">
        <v>5000</v>
      </c>
      <c r="H23" s="25">
        <v>10000</v>
      </c>
      <c r="I23" s="25">
        <v>15000</v>
      </c>
      <c r="J23" s="25">
        <v>20000</v>
      </c>
      <c r="K23" s="25">
        <v>25000</v>
      </c>
      <c r="L23" s="25">
        <v>30000</v>
      </c>
      <c r="M23" s="24" t="s">
        <v>14</v>
      </c>
      <c r="N23" s="28">
        <f t="shared" si="3"/>
        <v>17.219424949940706</v>
      </c>
    </row>
    <row r="24" spans="1:14" x14ac:dyDescent="0.3">
      <c r="A24" s="30" t="s">
        <v>43</v>
      </c>
      <c r="B24" s="25">
        <f>LOOKUP(TEXT($B$14,"####"),olap_bld!$2:$2,olap_bld!12:12)</f>
        <v>102878</v>
      </c>
      <c r="C24" s="25">
        <f>IF($C$14&lt;2002,0,LOOKUP(TEXT($C$14,"####"),olap_bld!$2:$2,olap_bld!12:12))</f>
        <v>106452</v>
      </c>
      <c r="D24" s="26">
        <f t="shared" si="0"/>
        <v>100</v>
      </c>
      <c r="E24" s="46">
        <f t="shared" si="1"/>
        <v>-3574</v>
      </c>
      <c r="F24" s="27">
        <f t="shared" si="2"/>
        <v>-3.3573817307330955</v>
      </c>
    </row>
    <row r="26" spans="1:14" x14ac:dyDescent="0.3">
      <c r="A26" s="31" t="s">
        <v>44</v>
      </c>
      <c r="B26" s="24"/>
      <c r="C26" s="22"/>
    </row>
    <row r="27" spans="1:14" x14ac:dyDescent="0.3">
      <c r="A27" s="29">
        <v>1</v>
      </c>
      <c r="B27" s="22" t="str">
        <f>INDEX($M$15:$N$23,MATCH(LARGE($N$15:$N$23,A27),$N$15:$N$23,0),1)</f>
        <v>Oberösterreich</v>
      </c>
      <c r="C27" s="32">
        <f>INDEX($M$15:$N$23,MATCH(LARGE($N$15:$N$23,A27),$N$15:$N$23,0),2)</f>
        <v>20.79161725538988</v>
      </c>
    </row>
    <row r="28" spans="1:14" x14ac:dyDescent="0.3">
      <c r="A28" s="22">
        <v>2</v>
      </c>
      <c r="B28" s="22" t="str">
        <f t="shared" ref="B28:B35" si="4">INDEX($M$15:$N$23,MATCH(LARGE($N$15:$N$23,A28),$N$15:$N$23,0),1)</f>
        <v>Wien</v>
      </c>
      <c r="C28" s="32">
        <f t="shared" ref="C28:C35" si="5">INDEX($M$15:$N$23,MATCH(LARGE($N$15:$N$23,A28),$N$15:$N$23,0),2)</f>
        <v>17.219424949940706</v>
      </c>
    </row>
    <row r="29" spans="1:14" x14ac:dyDescent="0.3">
      <c r="A29" s="29">
        <v>3</v>
      </c>
      <c r="B29" s="22" t="str">
        <f t="shared" si="4"/>
        <v>Niederösterreich</v>
      </c>
      <c r="C29" s="32">
        <f t="shared" si="5"/>
        <v>15.961624448375746</v>
      </c>
    </row>
    <row r="30" spans="1:14" x14ac:dyDescent="0.3">
      <c r="A30" s="22">
        <v>4</v>
      </c>
      <c r="B30" s="22" t="str">
        <f t="shared" si="4"/>
        <v>Steiermark</v>
      </c>
      <c r="C30" s="32">
        <f t="shared" si="5"/>
        <v>14.037986741577402</v>
      </c>
    </row>
    <row r="31" spans="1:14" x14ac:dyDescent="0.3">
      <c r="A31" s="29">
        <v>5</v>
      </c>
      <c r="B31" s="22" t="str">
        <f t="shared" si="4"/>
        <v>Tirol</v>
      </c>
      <c r="C31" s="32">
        <f t="shared" si="5"/>
        <v>9.4286436361515573</v>
      </c>
    </row>
    <row r="32" spans="1:14" x14ac:dyDescent="0.3">
      <c r="A32" s="22">
        <v>6</v>
      </c>
      <c r="B32" s="22" t="str">
        <f t="shared" si="4"/>
        <v>Salzburg</v>
      </c>
      <c r="C32" s="32">
        <f t="shared" si="5"/>
        <v>7.3339295087385059</v>
      </c>
    </row>
    <row r="33" spans="1:3" x14ac:dyDescent="0.3">
      <c r="A33" s="29">
        <v>7</v>
      </c>
      <c r="B33" s="22" t="str">
        <f t="shared" si="4"/>
        <v>Kärnten</v>
      </c>
      <c r="C33" s="32">
        <f t="shared" si="5"/>
        <v>6.7759870915064448</v>
      </c>
    </row>
    <row r="34" spans="1:3" x14ac:dyDescent="0.3">
      <c r="A34" s="22">
        <v>8</v>
      </c>
      <c r="B34" s="22" t="str">
        <f t="shared" si="4"/>
        <v>Vorarlberg</v>
      </c>
      <c r="C34" s="32">
        <f t="shared" si="5"/>
        <v>6.1704154435350613</v>
      </c>
    </row>
    <row r="35" spans="1:3" x14ac:dyDescent="0.3">
      <c r="A35" s="29">
        <v>9</v>
      </c>
      <c r="B35" s="22" t="str">
        <f t="shared" si="4"/>
        <v>Burgenland</v>
      </c>
      <c r="C35" s="32">
        <f t="shared" si="5"/>
        <v>2.2803709247846964</v>
      </c>
    </row>
  </sheetData>
  <phoneticPr fontId="7" type="noConversion"/>
  <pageMargins left="0.7" right="0.7" top="0.78740157499999996" bottom="0.78740157499999996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E178"/>
  <sheetViews>
    <sheetView workbookViewId="0">
      <selection activeCell="A56" sqref="A56"/>
    </sheetView>
  </sheetViews>
  <sheetFormatPr baseColWidth="10" defaultColWidth="11.42578125" defaultRowHeight="16.5" x14ac:dyDescent="0.3"/>
  <cols>
    <col min="1" max="1" width="22.140625" style="23" customWidth="1"/>
    <col min="2" max="2" width="17.140625" style="23" customWidth="1"/>
    <col min="3" max="3" width="28.28515625" style="23" customWidth="1"/>
    <col min="4" max="4" width="23.5703125" style="23" customWidth="1"/>
    <col min="5" max="5" width="6.7109375" style="23" customWidth="1"/>
    <col min="6" max="8" width="7" style="23" customWidth="1"/>
    <col min="9" max="12" width="5.5703125" style="23" customWidth="1"/>
    <col min="13" max="14" width="5.7109375" style="23" customWidth="1"/>
    <col min="15" max="15" width="5.85546875" style="23" customWidth="1"/>
    <col min="16" max="16" width="6.5703125" style="23" customWidth="1"/>
    <col min="17" max="18" width="6.42578125" style="23" customWidth="1"/>
    <col min="19" max="23" width="5.7109375" style="23" bestFit="1" customWidth="1"/>
    <col min="24" max="24" width="5" style="23" bestFit="1" customWidth="1"/>
    <col min="25" max="25" width="5" style="23" customWidth="1"/>
    <col min="26" max="27" width="14" style="23" customWidth="1"/>
    <col min="28" max="28" width="13.7109375" style="23" customWidth="1"/>
    <col min="29" max="30" width="14" style="23" customWidth="1"/>
    <col min="31" max="31" width="13.7109375" style="23" customWidth="1"/>
    <col min="32" max="32" width="9.7109375" style="23" customWidth="1"/>
    <col min="33" max="33" width="20.42578125" style="23" customWidth="1"/>
    <col min="34" max="34" width="9.7109375" style="23" customWidth="1"/>
    <col min="35" max="35" width="17.28515625" style="23" customWidth="1"/>
    <col min="36" max="36" width="9.7109375" style="23" customWidth="1"/>
    <col min="37" max="37" width="24.7109375" style="23" bestFit="1" customWidth="1"/>
    <col min="38" max="38" width="15.140625" style="23" customWidth="1"/>
    <col min="39" max="39" width="9.7109375" style="23" customWidth="1"/>
    <col min="40" max="40" width="24.7109375" style="23" bestFit="1" customWidth="1"/>
    <col min="41" max="41" width="15.140625" style="23" customWidth="1"/>
    <col min="42" max="42" width="9.7109375" style="23" customWidth="1"/>
    <col min="43" max="43" width="24.7109375" style="23" bestFit="1" customWidth="1"/>
    <col min="44" max="44" width="15.140625" style="23" customWidth="1"/>
    <col min="45" max="45" width="9.7109375" style="23" customWidth="1"/>
    <col min="46" max="46" width="24.7109375" style="23" bestFit="1" customWidth="1"/>
    <col min="47" max="47" width="15.140625" style="23" customWidth="1"/>
    <col min="48" max="48" width="9.7109375" style="23" customWidth="1"/>
    <col min="49" max="49" width="24.7109375" style="23" bestFit="1" customWidth="1"/>
    <col min="50" max="50" width="20.42578125" style="23" customWidth="1"/>
    <col min="51" max="51" width="9.7109375" style="23" customWidth="1"/>
    <col min="52" max="52" width="29.85546875" style="23" bestFit="1" customWidth="1"/>
    <col min="53" max="53" width="17.28515625" style="23" customWidth="1"/>
    <col min="54" max="54" width="20.42578125" style="23" bestFit="1" customWidth="1"/>
    <col min="55" max="55" width="9.7109375" style="23" bestFit="1" customWidth="1"/>
    <col min="56" max="56" width="29.85546875" style="23" bestFit="1" customWidth="1"/>
    <col min="57" max="57" width="9.85546875" style="23" bestFit="1" customWidth="1"/>
    <col min="58" max="58" width="17.7109375" style="23" bestFit="1" customWidth="1"/>
    <col min="59" max="60" width="17.28515625" style="23" bestFit="1" customWidth="1"/>
    <col min="61" max="16384" width="11.42578125" style="23"/>
  </cols>
  <sheetData>
    <row r="1" spans="1:25" x14ac:dyDescent="0.3">
      <c r="A1" s="34" t="s">
        <v>24</v>
      </c>
      <c r="B1"/>
      <c r="C1" s="34" t="s">
        <v>25</v>
      </c>
      <c r="D1"/>
      <c r="E1"/>
      <c r="F1"/>
      <c r="G1"/>
      <c r="H1"/>
      <c r="I1"/>
      <c r="J1"/>
      <c r="K1"/>
      <c r="L1"/>
      <c r="M1"/>
    </row>
    <row r="2" spans="1:25" x14ac:dyDescent="0.3">
      <c r="A2" s="34" t="s">
        <v>26</v>
      </c>
      <c r="B2" s="34" t="s">
        <v>50</v>
      </c>
      <c r="C2" s="37" t="s">
        <v>29</v>
      </c>
      <c r="D2" s="37" t="s">
        <v>30</v>
      </c>
      <c r="E2" s="37" t="s">
        <v>31</v>
      </c>
      <c r="F2" s="37" t="s">
        <v>32</v>
      </c>
      <c r="G2" s="37" t="s">
        <v>33</v>
      </c>
      <c r="H2" s="37" t="s">
        <v>34</v>
      </c>
      <c r="I2" s="37" t="s">
        <v>35</v>
      </c>
      <c r="J2" s="37" t="s">
        <v>36</v>
      </c>
      <c r="K2" s="37" t="s">
        <v>37</v>
      </c>
      <c r="L2" s="37" t="s">
        <v>38</v>
      </c>
      <c r="M2" s="37" t="s">
        <v>60</v>
      </c>
      <c r="N2" s="29" t="s">
        <v>61</v>
      </c>
      <c r="O2" s="68" t="s">
        <v>62</v>
      </c>
      <c r="P2" s="37" t="s">
        <v>63</v>
      </c>
      <c r="Q2" s="37" t="s">
        <v>64</v>
      </c>
      <c r="R2" s="37" t="s">
        <v>66</v>
      </c>
      <c r="S2" s="29" t="s">
        <v>68</v>
      </c>
      <c r="T2" s="29" t="s">
        <v>69</v>
      </c>
      <c r="U2" s="29" t="s">
        <v>70</v>
      </c>
      <c r="V2" s="29" t="s">
        <v>71</v>
      </c>
      <c r="W2" s="29" t="s">
        <v>72</v>
      </c>
      <c r="X2" s="29" t="s">
        <v>73</v>
      </c>
      <c r="Y2" s="29"/>
    </row>
    <row r="3" spans="1:25" x14ac:dyDescent="0.3">
      <c r="A3" t="s">
        <v>6</v>
      </c>
      <c r="B3" t="s">
        <v>48</v>
      </c>
      <c r="C3" s="40">
        <v>2</v>
      </c>
      <c r="D3" s="40">
        <v>16</v>
      </c>
      <c r="E3" s="40">
        <v>21</v>
      </c>
      <c r="F3" s="40">
        <v>35</v>
      </c>
      <c r="G3" s="40">
        <v>49</v>
      </c>
      <c r="H3" s="40">
        <v>58</v>
      </c>
      <c r="I3" s="40">
        <v>78</v>
      </c>
      <c r="J3" s="40">
        <v>80</v>
      </c>
      <c r="K3" s="40">
        <v>82</v>
      </c>
      <c r="L3" s="40">
        <v>82</v>
      </c>
      <c r="M3" s="40">
        <v>122</v>
      </c>
      <c r="N3" s="40">
        <v>133</v>
      </c>
      <c r="O3" s="40">
        <v>152</v>
      </c>
      <c r="P3" s="40">
        <v>183</v>
      </c>
      <c r="Q3" s="40">
        <v>190</v>
      </c>
      <c r="R3" s="40">
        <v>193</v>
      </c>
      <c r="S3" s="40">
        <v>209</v>
      </c>
      <c r="T3" s="40">
        <v>229</v>
      </c>
      <c r="U3" s="40">
        <v>231</v>
      </c>
      <c r="V3" s="40">
        <v>225</v>
      </c>
      <c r="W3" s="40">
        <v>205</v>
      </c>
      <c r="X3" s="40">
        <v>215</v>
      </c>
      <c r="Y3" s="40"/>
    </row>
    <row r="4" spans="1:25" x14ac:dyDescent="0.3">
      <c r="A4" t="s">
        <v>6</v>
      </c>
      <c r="B4" t="s">
        <v>49</v>
      </c>
      <c r="C4" s="40">
        <v>3</v>
      </c>
      <c r="D4" s="40">
        <v>10</v>
      </c>
      <c r="E4" s="40">
        <v>20</v>
      </c>
      <c r="F4" s="40">
        <v>47</v>
      </c>
      <c r="G4" s="40">
        <v>62</v>
      </c>
      <c r="H4" s="40">
        <v>82</v>
      </c>
      <c r="I4" s="40">
        <v>74</v>
      </c>
      <c r="J4" s="40">
        <v>88</v>
      </c>
      <c r="K4" s="40">
        <v>103</v>
      </c>
      <c r="L4" s="40">
        <v>100</v>
      </c>
      <c r="M4" s="40">
        <v>116</v>
      </c>
      <c r="N4" s="40">
        <v>97</v>
      </c>
      <c r="O4" s="40">
        <v>106</v>
      </c>
      <c r="P4" s="40">
        <v>108</v>
      </c>
      <c r="Q4" s="40">
        <v>75</v>
      </c>
      <c r="R4" s="40">
        <v>79</v>
      </c>
      <c r="S4" s="40">
        <v>90</v>
      </c>
      <c r="T4" s="40">
        <v>83</v>
      </c>
      <c r="U4" s="40">
        <v>64</v>
      </c>
      <c r="V4" s="40">
        <v>60</v>
      </c>
      <c r="W4" s="40">
        <v>74</v>
      </c>
      <c r="X4" s="40">
        <v>71</v>
      </c>
      <c r="Y4" s="40"/>
    </row>
    <row r="5" spans="1:25" x14ac:dyDescent="0.3">
      <c r="A5" t="s">
        <v>51</v>
      </c>
      <c r="B5"/>
      <c r="C5" s="40">
        <v>5</v>
      </c>
      <c r="D5" s="40">
        <v>26</v>
      </c>
      <c r="E5" s="40">
        <v>41</v>
      </c>
      <c r="F5" s="40">
        <v>82</v>
      </c>
      <c r="G5" s="40">
        <v>111</v>
      </c>
      <c r="H5" s="40">
        <v>140</v>
      </c>
      <c r="I5" s="40">
        <v>152</v>
      </c>
      <c r="J5" s="40">
        <v>168</v>
      </c>
      <c r="K5" s="40">
        <v>185</v>
      </c>
      <c r="L5" s="40">
        <v>182</v>
      </c>
      <c r="M5" s="40">
        <v>238</v>
      </c>
      <c r="N5" s="40">
        <v>230</v>
      </c>
      <c r="O5" s="40">
        <v>258</v>
      </c>
      <c r="P5" s="40">
        <v>291</v>
      </c>
      <c r="Q5" s="40">
        <v>265</v>
      </c>
      <c r="R5" s="40">
        <v>272</v>
      </c>
      <c r="S5" s="40">
        <v>299</v>
      </c>
      <c r="T5" s="40">
        <v>312</v>
      </c>
      <c r="U5" s="40">
        <v>295</v>
      </c>
      <c r="V5" s="40">
        <v>285</v>
      </c>
      <c r="W5" s="40">
        <v>279</v>
      </c>
      <c r="X5" s="40">
        <v>286</v>
      </c>
      <c r="Y5" s="40"/>
    </row>
    <row r="6" spans="1:25" x14ac:dyDescent="0.3">
      <c r="A6" t="s">
        <v>7</v>
      </c>
      <c r="B6" t="s">
        <v>48</v>
      </c>
      <c r="C6" s="40">
        <v>40</v>
      </c>
      <c r="D6" s="40">
        <v>86</v>
      </c>
      <c r="E6" s="40">
        <v>156</v>
      </c>
      <c r="F6" s="40">
        <v>198</v>
      </c>
      <c r="G6" s="40">
        <v>205</v>
      </c>
      <c r="H6" s="40">
        <v>219</v>
      </c>
      <c r="I6" s="40">
        <v>207</v>
      </c>
      <c r="J6" s="40">
        <v>219</v>
      </c>
      <c r="K6" s="40">
        <v>243</v>
      </c>
      <c r="L6" s="40">
        <v>246</v>
      </c>
      <c r="M6" s="40">
        <v>282</v>
      </c>
      <c r="N6" s="40">
        <v>303</v>
      </c>
      <c r="O6" s="40">
        <v>310</v>
      </c>
      <c r="P6" s="40">
        <v>340</v>
      </c>
      <c r="Q6" s="40">
        <v>369</v>
      </c>
      <c r="R6" s="40">
        <v>386</v>
      </c>
      <c r="S6" s="40">
        <v>397</v>
      </c>
      <c r="T6" s="40">
        <v>432</v>
      </c>
      <c r="U6" s="40">
        <v>449</v>
      </c>
      <c r="V6" s="40">
        <v>471</v>
      </c>
      <c r="W6" s="40">
        <v>454</v>
      </c>
      <c r="X6" s="40">
        <v>404</v>
      </c>
      <c r="Y6" s="40"/>
    </row>
    <row r="7" spans="1:25" x14ac:dyDescent="0.3">
      <c r="A7" t="s">
        <v>7</v>
      </c>
      <c r="B7" t="s">
        <v>49</v>
      </c>
      <c r="C7" s="40">
        <v>34</v>
      </c>
      <c r="D7" s="40">
        <v>43</v>
      </c>
      <c r="E7" s="40">
        <v>47</v>
      </c>
      <c r="F7" s="40">
        <v>61</v>
      </c>
      <c r="G7" s="40">
        <v>79</v>
      </c>
      <c r="H7" s="40">
        <v>71</v>
      </c>
      <c r="I7" s="40">
        <v>63</v>
      </c>
      <c r="J7" s="40">
        <v>62</v>
      </c>
      <c r="K7" s="40">
        <v>82</v>
      </c>
      <c r="L7" s="40">
        <v>90</v>
      </c>
      <c r="M7" s="40">
        <v>77</v>
      </c>
      <c r="N7" s="40">
        <v>72</v>
      </c>
      <c r="O7" s="40">
        <v>67</v>
      </c>
      <c r="P7" s="40">
        <v>73</v>
      </c>
      <c r="Q7" s="40">
        <v>62</v>
      </c>
      <c r="R7" s="40">
        <v>66</v>
      </c>
      <c r="S7" s="40">
        <v>58</v>
      </c>
      <c r="T7" s="40">
        <v>61</v>
      </c>
      <c r="U7" s="40">
        <v>53</v>
      </c>
      <c r="V7" s="40">
        <v>60</v>
      </c>
      <c r="W7" s="40">
        <v>59</v>
      </c>
      <c r="X7" s="40">
        <v>63</v>
      </c>
      <c r="Y7" s="40"/>
    </row>
    <row r="8" spans="1:25" x14ac:dyDescent="0.3">
      <c r="A8" t="s">
        <v>52</v>
      </c>
      <c r="B8"/>
      <c r="C8" s="40">
        <v>74</v>
      </c>
      <c r="D8" s="40">
        <v>129</v>
      </c>
      <c r="E8" s="40">
        <v>203</v>
      </c>
      <c r="F8" s="40">
        <v>259</v>
      </c>
      <c r="G8" s="40">
        <v>284</v>
      </c>
      <c r="H8" s="40">
        <v>290</v>
      </c>
      <c r="I8" s="40">
        <v>270</v>
      </c>
      <c r="J8" s="40">
        <v>281</v>
      </c>
      <c r="K8" s="40">
        <v>325</v>
      </c>
      <c r="L8" s="40">
        <v>336</v>
      </c>
      <c r="M8" s="40">
        <v>359</v>
      </c>
      <c r="N8" s="40">
        <v>375</v>
      </c>
      <c r="O8" s="40">
        <v>377</v>
      </c>
      <c r="P8" s="40">
        <v>413</v>
      </c>
      <c r="Q8" s="40">
        <v>431</v>
      </c>
      <c r="R8" s="40">
        <v>452</v>
      </c>
      <c r="S8" s="40">
        <v>455</v>
      </c>
      <c r="T8" s="40">
        <v>493</v>
      </c>
      <c r="U8" s="40">
        <v>502</v>
      </c>
      <c r="V8" s="40">
        <v>531</v>
      </c>
      <c r="W8" s="40">
        <v>513</v>
      </c>
      <c r="X8" s="40">
        <v>467</v>
      </c>
      <c r="Y8" s="40"/>
    </row>
    <row r="9" spans="1:25" x14ac:dyDescent="0.3">
      <c r="A9" t="s">
        <v>8</v>
      </c>
      <c r="B9" t="s">
        <v>48</v>
      </c>
      <c r="C9" s="40">
        <v>34</v>
      </c>
      <c r="D9" s="40">
        <v>117</v>
      </c>
      <c r="E9" s="40">
        <v>182</v>
      </c>
      <c r="F9" s="40">
        <v>246</v>
      </c>
      <c r="G9" s="40">
        <v>311</v>
      </c>
      <c r="H9" s="40">
        <v>357</v>
      </c>
      <c r="I9" s="40">
        <v>346</v>
      </c>
      <c r="J9" s="40">
        <v>358</v>
      </c>
      <c r="K9" s="40">
        <v>340</v>
      </c>
      <c r="L9" s="40">
        <v>446</v>
      </c>
      <c r="M9" s="40">
        <v>567</v>
      </c>
      <c r="N9" s="40">
        <v>650</v>
      </c>
      <c r="O9" s="40">
        <v>720</v>
      </c>
      <c r="P9" s="40">
        <v>804</v>
      </c>
      <c r="Q9" s="40">
        <v>891</v>
      </c>
      <c r="R9" s="40">
        <v>990</v>
      </c>
      <c r="S9" s="40">
        <v>1043</v>
      </c>
      <c r="T9" s="40">
        <v>1123</v>
      </c>
      <c r="U9" s="40">
        <v>1161</v>
      </c>
      <c r="V9" s="40">
        <v>1238</v>
      </c>
      <c r="W9" s="40">
        <v>1251</v>
      </c>
      <c r="X9" s="40">
        <v>1292</v>
      </c>
      <c r="Y9" s="40"/>
    </row>
    <row r="10" spans="1:25" x14ac:dyDescent="0.3">
      <c r="A10" t="s">
        <v>8</v>
      </c>
      <c r="B10" t="s">
        <v>49</v>
      </c>
      <c r="C10" s="40">
        <v>9</v>
      </c>
      <c r="D10" s="40">
        <v>20</v>
      </c>
      <c r="E10" s="40">
        <v>28</v>
      </c>
      <c r="F10" s="40">
        <v>36</v>
      </c>
      <c r="G10" s="40">
        <v>53</v>
      </c>
      <c r="H10" s="40">
        <v>62</v>
      </c>
      <c r="I10" s="40">
        <v>58</v>
      </c>
      <c r="J10" s="40">
        <v>68</v>
      </c>
      <c r="K10" s="40">
        <v>76</v>
      </c>
      <c r="L10" s="40">
        <v>59</v>
      </c>
      <c r="M10" s="40">
        <v>66</v>
      </c>
      <c r="N10" s="40">
        <v>47</v>
      </c>
      <c r="O10" s="40">
        <v>57</v>
      </c>
      <c r="P10" s="40">
        <v>46</v>
      </c>
      <c r="Q10" s="40">
        <v>59</v>
      </c>
      <c r="R10" s="40">
        <v>75</v>
      </c>
      <c r="S10" s="40">
        <v>70</v>
      </c>
      <c r="T10" s="40">
        <v>76</v>
      </c>
      <c r="U10" s="40">
        <v>101</v>
      </c>
      <c r="V10" s="40">
        <v>99</v>
      </c>
      <c r="W10" s="40">
        <v>106</v>
      </c>
      <c r="X10" s="40">
        <v>109</v>
      </c>
      <c r="Y10" s="40"/>
    </row>
    <row r="11" spans="1:25" x14ac:dyDescent="0.3">
      <c r="A11" t="s">
        <v>53</v>
      </c>
      <c r="B11"/>
      <c r="C11" s="40">
        <v>43</v>
      </c>
      <c r="D11" s="40">
        <v>137</v>
      </c>
      <c r="E11" s="40">
        <v>210</v>
      </c>
      <c r="F11" s="40">
        <v>282</v>
      </c>
      <c r="G11" s="40">
        <v>364</v>
      </c>
      <c r="H11" s="40">
        <v>419</v>
      </c>
      <c r="I11" s="40">
        <v>404</v>
      </c>
      <c r="J11" s="40">
        <v>426</v>
      </c>
      <c r="K11" s="40">
        <v>416</v>
      </c>
      <c r="L11" s="40">
        <v>505</v>
      </c>
      <c r="M11" s="40">
        <v>633</v>
      </c>
      <c r="N11" s="40">
        <v>697</v>
      </c>
      <c r="O11" s="40">
        <v>777</v>
      </c>
      <c r="P11" s="40">
        <v>850</v>
      </c>
      <c r="Q11" s="40">
        <v>950</v>
      </c>
      <c r="R11" s="40">
        <v>1065</v>
      </c>
      <c r="S11" s="40">
        <v>1113</v>
      </c>
      <c r="T11" s="40">
        <v>1199</v>
      </c>
      <c r="U11" s="40">
        <v>1262</v>
      </c>
      <c r="V11" s="40">
        <v>1337</v>
      </c>
      <c r="W11" s="40">
        <v>1357</v>
      </c>
      <c r="X11" s="40">
        <v>1401</v>
      </c>
      <c r="Y11" s="40"/>
    </row>
    <row r="12" spans="1:25" x14ac:dyDescent="0.3">
      <c r="A12" t="s">
        <v>9</v>
      </c>
      <c r="B12" t="s">
        <v>48</v>
      </c>
      <c r="C12" s="40">
        <v>0</v>
      </c>
      <c r="D12" s="40">
        <v>359</v>
      </c>
      <c r="E12" s="40">
        <v>396</v>
      </c>
      <c r="F12" s="40">
        <v>470</v>
      </c>
      <c r="G12" s="40">
        <v>626</v>
      </c>
      <c r="H12" s="40">
        <v>730</v>
      </c>
      <c r="I12" s="40">
        <v>847</v>
      </c>
      <c r="J12" s="40">
        <v>872</v>
      </c>
      <c r="K12" s="40">
        <v>892</v>
      </c>
      <c r="L12" s="40">
        <v>961</v>
      </c>
      <c r="M12" s="40">
        <v>987</v>
      </c>
      <c r="N12" s="40">
        <v>1070</v>
      </c>
      <c r="O12" s="40">
        <v>1151</v>
      </c>
      <c r="P12" s="40">
        <v>1332</v>
      </c>
      <c r="Q12" s="40">
        <v>1447</v>
      </c>
      <c r="R12" s="40">
        <v>1567</v>
      </c>
      <c r="S12" s="40">
        <v>1859</v>
      </c>
      <c r="T12" s="40">
        <v>1976</v>
      </c>
      <c r="U12" s="40">
        <v>1774</v>
      </c>
      <c r="V12" s="40">
        <v>1968</v>
      </c>
      <c r="W12" s="40">
        <v>1756</v>
      </c>
      <c r="X12" s="40">
        <v>1719</v>
      </c>
      <c r="Y12" s="40"/>
    </row>
    <row r="13" spans="1:25" x14ac:dyDescent="0.3">
      <c r="A13" t="s">
        <v>9</v>
      </c>
      <c r="B13" t="s">
        <v>49</v>
      </c>
      <c r="C13" s="40">
        <v>0</v>
      </c>
      <c r="D13" s="40">
        <v>0</v>
      </c>
      <c r="E13" s="40">
        <v>173</v>
      </c>
      <c r="F13" s="40">
        <v>279</v>
      </c>
      <c r="G13" s="40">
        <v>291</v>
      </c>
      <c r="H13" s="40">
        <v>332</v>
      </c>
      <c r="I13" s="40">
        <v>459</v>
      </c>
      <c r="J13" s="40">
        <v>506</v>
      </c>
      <c r="K13" s="40">
        <v>501</v>
      </c>
      <c r="L13" s="40">
        <v>496</v>
      </c>
      <c r="M13" s="40">
        <v>569</v>
      </c>
      <c r="N13" s="40">
        <v>595</v>
      </c>
      <c r="O13" s="40">
        <v>573</v>
      </c>
      <c r="P13" s="40">
        <v>609</v>
      </c>
      <c r="Q13" s="40">
        <v>684</v>
      </c>
      <c r="R13" s="40">
        <v>588</v>
      </c>
      <c r="S13" s="40">
        <v>426</v>
      </c>
      <c r="T13" s="40">
        <v>186</v>
      </c>
      <c r="U13" s="40">
        <v>300</v>
      </c>
      <c r="V13" s="40">
        <v>177</v>
      </c>
      <c r="W13" s="40">
        <v>299</v>
      </c>
      <c r="X13" s="40">
        <v>256</v>
      </c>
      <c r="Y13" s="40"/>
    </row>
    <row r="14" spans="1:25" x14ac:dyDescent="0.3">
      <c r="A14" t="s">
        <v>54</v>
      </c>
      <c r="B14"/>
      <c r="C14" s="40">
        <v>0</v>
      </c>
      <c r="D14" s="40">
        <v>359</v>
      </c>
      <c r="E14" s="40">
        <v>569</v>
      </c>
      <c r="F14" s="40">
        <v>749</v>
      </c>
      <c r="G14" s="40">
        <v>917</v>
      </c>
      <c r="H14" s="40">
        <v>1062</v>
      </c>
      <c r="I14" s="40">
        <v>1306</v>
      </c>
      <c r="J14" s="40">
        <v>1378</v>
      </c>
      <c r="K14" s="40">
        <v>1393</v>
      </c>
      <c r="L14" s="40">
        <v>1457</v>
      </c>
      <c r="M14" s="40">
        <v>1556</v>
      </c>
      <c r="N14" s="40">
        <v>1665</v>
      </c>
      <c r="O14" s="40">
        <v>1724</v>
      </c>
      <c r="P14" s="40">
        <v>1941</v>
      </c>
      <c r="Q14" s="40">
        <v>2131</v>
      </c>
      <c r="R14" s="40">
        <v>2155</v>
      </c>
      <c r="S14" s="40">
        <v>2285</v>
      </c>
      <c r="T14" s="40">
        <v>2162</v>
      </c>
      <c r="U14" s="40">
        <v>2074</v>
      </c>
      <c r="V14" s="40">
        <v>2145</v>
      </c>
      <c r="W14" s="40">
        <v>2055</v>
      </c>
      <c r="X14" s="40">
        <v>1975</v>
      </c>
      <c r="Y14" s="40"/>
    </row>
    <row r="15" spans="1:25" x14ac:dyDescent="0.3">
      <c r="A15" t="s">
        <v>10</v>
      </c>
      <c r="B15" t="s">
        <v>48</v>
      </c>
      <c r="C15" s="40">
        <v>0</v>
      </c>
      <c r="D15" s="40">
        <v>0</v>
      </c>
      <c r="E15" s="40">
        <v>58</v>
      </c>
      <c r="F15" s="40">
        <v>95</v>
      </c>
      <c r="G15" s="40">
        <v>97</v>
      </c>
      <c r="H15" s="40">
        <v>108</v>
      </c>
      <c r="I15" s="40">
        <v>112</v>
      </c>
      <c r="J15" s="40">
        <v>101</v>
      </c>
      <c r="K15" s="40">
        <v>115</v>
      </c>
      <c r="L15" s="40">
        <v>146</v>
      </c>
      <c r="M15" s="40">
        <v>154</v>
      </c>
      <c r="N15" s="40">
        <v>182</v>
      </c>
      <c r="O15" s="40">
        <v>198</v>
      </c>
      <c r="P15" s="40">
        <v>196</v>
      </c>
      <c r="Q15" s="40">
        <v>224</v>
      </c>
      <c r="R15" s="40">
        <v>207</v>
      </c>
      <c r="S15" s="40">
        <v>198</v>
      </c>
      <c r="T15" s="40">
        <v>206</v>
      </c>
      <c r="U15" s="40">
        <v>207</v>
      </c>
      <c r="V15" s="40">
        <v>219</v>
      </c>
      <c r="W15" s="40">
        <v>231</v>
      </c>
      <c r="X15" s="40">
        <v>235</v>
      </c>
      <c r="Y15" s="40"/>
    </row>
    <row r="16" spans="1:25" x14ac:dyDescent="0.3">
      <c r="A16" t="s">
        <v>10</v>
      </c>
      <c r="B16" t="s">
        <v>49</v>
      </c>
      <c r="C16" s="40">
        <v>0</v>
      </c>
      <c r="D16" s="40">
        <v>0</v>
      </c>
      <c r="E16" s="40">
        <v>96</v>
      </c>
      <c r="F16" s="40">
        <v>113</v>
      </c>
      <c r="G16" s="40">
        <v>135</v>
      </c>
      <c r="H16" s="40">
        <v>150</v>
      </c>
      <c r="I16" s="40">
        <v>134</v>
      </c>
      <c r="J16" s="40">
        <v>123</v>
      </c>
      <c r="K16" s="40">
        <v>119</v>
      </c>
      <c r="L16" s="40">
        <v>118</v>
      </c>
      <c r="M16" s="40">
        <v>123</v>
      </c>
      <c r="N16" s="40">
        <v>112</v>
      </c>
      <c r="O16" s="40">
        <v>120</v>
      </c>
      <c r="P16" s="40">
        <v>135</v>
      </c>
      <c r="Q16" s="40">
        <v>154</v>
      </c>
      <c r="R16" s="40">
        <v>179</v>
      </c>
      <c r="S16" s="40">
        <v>171</v>
      </c>
      <c r="T16" s="40">
        <v>159</v>
      </c>
      <c r="U16" s="40">
        <v>168</v>
      </c>
      <c r="V16" s="40">
        <v>191</v>
      </c>
      <c r="W16" s="40">
        <v>179</v>
      </c>
      <c r="X16" s="40">
        <v>183</v>
      </c>
      <c r="Y16" s="40"/>
    </row>
    <row r="17" spans="1:25" x14ac:dyDescent="0.3">
      <c r="A17" t="s">
        <v>55</v>
      </c>
      <c r="B17"/>
      <c r="C17" s="40">
        <v>0</v>
      </c>
      <c r="D17" s="40">
        <v>0</v>
      </c>
      <c r="E17" s="40">
        <v>154</v>
      </c>
      <c r="F17" s="40">
        <v>208</v>
      </c>
      <c r="G17" s="40">
        <v>232</v>
      </c>
      <c r="H17" s="40">
        <v>258</v>
      </c>
      <c r="I17" s="40">
        <v>246</v>
      </c>
      <c r="J17" s="40">
        <v>224</v>
      </c>
      <c r="K17" s="40">
        <v>234</v>
      </c>
      <c r="L17" s="40">
        <v>264</v>
      </c>
      <c r="M17" s="40">
        <v>277</v>
      </c>
      <c r="N17" s="40">
        <v>294</v>
      </c>
      <c r="O17" s="40">
        <v>318</v>
      </c>
      <c r="P17" s="40">
        <v>331</v>
      </c>
      <c r="Q17" s="40">
        <v>378</v>
      </c>
      <c r="R17" s="40">
        <v>386</v>
      </c>
      <c r="S17" s="40">
        <v>369</v>
      </c>
      <c r="T17" s="40">
        <v>365</v>
      </c>
      <c r="U17" s="40">
        <v>375</v>
      </c>
      <c r="V17" s="40">
        <v>410</v>
      </c>
      <c r="W17" s="40">
        <v>410</v>
      </c>
      <c r="X17" s="40">
        <v>418</v>
      </c>
      <c r="Y17" s="40"/>
    </row>
    <row r="18" spans="1:25" x14ac:dyDescent="0.3">
      <c r="A18" t="s">
        <v>11</v>
      </c>
      <c r="B18" t="s">
        <v>48</v>
      </c>
      <c r="C18" s="40">
        <v>109</v>
      </c>
      <c r="D18" s="40">
        <v>257</v>
      </c>
      <c r="E18" s="40">
        <v>383</v>
      </c>
      <c r="F18" s="40">
        <v>528</v>
      </c>
      <c r="G18" s="40">
        <v>665</v>
      </c>
      <c r="H18" s="40">
        <v>707</v>
      </c>
      <c r="I18" s="40">
        <v>711</v>
      </c>
      <c r="J18" s="40">
        <v>717</v>
      </c>
      <c r="K18" s="40">
        <v>767</v>
      </c>
      <c r="L18" s="40">
        <v>822</v>
      </c>
      <c r="M18" s="40">
        <v>792</v>
      </c>
      <c r="N18" s="40">
        <v>782</v>
      </c>
      <c r="O18" s="40">
        <v>857</v>
      </c>
      <c r="P18" s="40">
        <v>961</v>
      </c>
      <c r="Q18" s="40">
        <v>1130</v>
      </c>
      <c r="R18" s="40">
        <v>1214</v>
      </c>
      <c r="S18" s="40">
        <v>1179</v>
      </c>
      <c r="T18" s="40">
        <v>1196</v>
      </c>
      <c r="U18" s="40">
        <v>1229</v>
      </c>
      <c r="V18" s="40">
        <v>1294</v>
      </c>
      <c r="W18" s="40">
        <v>1284</v>
      </c>
      <c r="X18" s="40">
        <v>1270</v>
      </c>
      <c r="Y18" s="40"/>
    </row>
    <row r="19" spans="1:25" x14ac:dyDescent="0.3">
      <c r="A19" t="s">
        <v>11</v>
      </c>
      <c r="B19" t="s">
        <v>49</v>
      </c>
      <c r="C19" s="40">
        <v>196</v>
      </c>
      <c r="D19" s="40">
        <v>310</v>
      </c>
      <c r="E19" s="40">
        <v>368</v>
      </c>
      <c r="F19" s="40">
        <v>396</v>
      </c>
      <c r="G19" s="40">
        <v>383</v>
      </c>
      <c r="H19" s="40">
        <v>364</v>
      </c>
      <c r="I19" s="40">
        <v>376</v>
      </c>
      <c r="J19" s="40">
        <v>355</v>
      </c>
      <c r="K19" s="40">
        <v>330</v>
      </c>
      <c r="L19" s="40">
        <v>331</v>
      </c>
      <c r="M19" s="40">
        <v>320</v>
      </c>
      <c r="N19" s="40">
        <v>281</v>
      </c>
      <c r="O19" s="40">
        <v>226</v>
      </c>
      <c r="P19" s="40">
        <v>225</v>
      </c>
      <c r="Q19" s="40">
        <v>209</v>
      </c>
      <c r="R19" s="40">
        <v>215</v>
      </c>
      <c r="S19" s="40">
        <v>206</v>
      </c>
      <c r="T19" s="40">
        <v>184</v>
      </c>
      <c r="U19" s="40">
        <v>219</v>
      </c>
      <c r="V19" s="40">
        <v>249</v>
      </c>
      <c r="W19" s="40">
        <v>243</v>
      </c>
      <c r="X19" s="40">
        <v>218</v>
      </c>
      <c r="Y19" s="40"/>
    </row>
    <row r="20" spans="1:25" x14ac:dyDescent="0.3">
      <c r="A20" t="s">
        <v>56</v>
      </c>
      <c r="B20"/>
      <c r="C20" s="40">
        <v>305</v>
      </c>
      <c r="D20" s="40">
        <v>567</v>
      </c>
      <c r="E20" s="40">
        <v>751</v>
      </c>
      <c r="F20" s="40">
        <v>924</v>
      </c>
      <c r="G20" s="40">
        <v>1048</v>
      </c>
      <c r="H20" s="40">
        <v>1071</v>
      </c>
      <c r="I20" s="40">
        <v>1087</v>
      </c>
      <c r="J20" s="40">
        <v>1072</v>
      </c>
      <c r="K20" s="40">
        <v>1097</v>
      </c>
      <c r="L20" s="40">
        <v>1153</v>
      </c>
      <c r="M20" s="40">
        <v>1112</v>
      </c>
      <c r="N20" s="40">
        <v>1063</v>
      </c>
      <c r="O20" s="40">
        <v>1083</v>
      </c>
      <c r="P20" s="40">
        <v>1186</v>
      </c>
      <c r="Q20" s="40">
        <v>1339</v>
      </c>
      <c r="R20" s="40">
        <v>1429</v>
      </c>
      <c r="S20" s="40">
        <v>1385</v>
      </c>
      <c r="T20" s="40">
        <v>1380</v>
      </c>
      <c r="U20" s="40">
        <v>1448</v>
      </c>
      <c r="V20" s="40">
        <v>1543</v>
      </c>
      <c r="W20" s="40">
        <v>1527</v>
      </c>
      <c r="X20" s="40">
        <v>1488</v>
      </c>
      <c r="Y20" s="40"/>
    </row>
    <row r="21" spans="1:25" x14ac:dyDescent="0.3">
      <c r="A21" t="s">
        <v>12</v>
      </c>
      <c r="B21" t="s">
        <v>48</v>
      </c>
      <c r="C21" s="40">
        <v>12</v>
      </c>
      <c r="D21" s="40">
        <v>144</v>
      </c>
      <c r="E21" s="40">
        <v>205</v>
      </c>
      <c r="F21" s="40">
        <v>256</v>
      </c>
      <c r="G21" s="40">
        <v>229</v>
      </c>
      <c r="H21" s="40">
        <v>295</v>
      </c>
      <c r="I21" s="40">
        <v>335</v>
      </c>
      <c r="J21" s="40">
        <v>374</v>
      </c>
      <c r="K21" s="40">
        <v>405</v>
      </c>
      <c r="L21" s="40">
        <v>440</v>
      </c>
      <c r="M21" s="40">
        <v>444</v>
      </c>
      <c r="N21" s="40">
        <v>448</v>
      </c>
      <c r="O21" s="40">
        <v>512</v>
      </c>
      <c r="P21" s="40">
        <v>513</v>
      </c>
      <c r="Q21" s="40">
        <v>527</v>
      </c>
      <c r="R21" s="40">
        <v>565</v>
      </c>
      <c r="S21" s="40">
        <v>540</v>
      </c>
      <c r="T21" s="40">
        <v>529</v>
      </c>
      <c r="U21" s="40">
        <v>522</v>
      </c>
      <c r="V21" s="40">
        <v>522</v>
      </c>
      <c r="W21" s="40">
        <v>463</v>
      </c>
      <c r="X21" s="40">
        <v>451</v>
      </c>
      <c r="Y21" s="40"/>
    </row>
    <row r="22" spans="1:25" x14ac:dyDescent="0.3">
      <c r="A22" t="s">
        <v>12</v>
      </c>
      <c r="B22" t="s">
        <v>49</v>
      </c>
      <c r="C22" s="40">
        <v>17</v>
      </c>
      <c r="D22" s="40">
        <v>44</v>
      </c>
      <c r="E22" s="40">
        <v>54</v>
      </c>
      <c r="F22" s="40">
        <v>47</v>
      </c>
      <c r="G22" s="40">
        <v>49</v>
      </c>
      <c r="H22" s="40">
        <v>64</v>
      </c>
      <c r="I22" s="40">
        <v>68</v>
      </c>
      <c r="J22" s="40">
        <v>74</v>
      </c>
      <c r="K22" s="40">
        <v>63</v>
      </c>
      <c r="L22" s="40">
        <v>64</v>
      </c>
      <c r="M22" s="40">
        <v>61</v>
      </c>
      <c r="N22" s="40">
        <v>51</v>
      </c>
      <c r="O22" s="40">
        <v>49</v>
      </c>
      <c r="P22" s="40">
        <v>59</v>
      </c>
      <c r="Q22" s="40">
        <v>64</v>
      </c>
      <c r="R22" s="40">
        <v>57</v>
      </c>
      <c r="S22" s="40">
        <v>58</v>
      </c>
      <c r="T22" s="40">
        <v>61</v>
      </c>
      <c r="U22" s="40">
        <v>59</v>
      </c>
      <c r="V22" s="40">
        <v>75</v>
      </c>
      <c r="W22" s="40">
        <v>76</v>
      </c>
      <c r="X22" s="40">
        <v>53</v>
      </c>
      <c r="Y22" s="40"/>
    </row>
    <row r="23" spans="1:25" x14ac:dyDescent="0.3">
      <c r="A23" t="s">
        <v>57</v>
      </c>
      <c r="B23"/>
      <c r="C23" s="40">
        <v>29</v>
      </c>
      <c r="D23" s="40">
        <v>188</v>
      </c>
      <c r="E23" s="40">
        <v>259</v>
      </c>
      <c r="F23" s="40">
        <v>303</v>
      </c>
      <c r="G23" s="40">
        <v>278</v>
      </c>
      <c r="H23" s="40">
        <v>359</v>
      </c>
      <c r="I23" s="40">
        <v>403</v>
      </c>
      <c r="J23" s="40">
        <v>448</v>
      </c>
      <c r="K23" s="40">
        <v>468</v>
      </c>
      <c r="L23" s="40">
        <v>504</v>
      </c>
      <c r="M23" s="40">
        <v>505</v>
      </c>
      <c r="N23" s="40">
        <v>499</v>
      </c>
      <c r="O23" s="40">
        <v>561</v>
      </c>
      <c r="P23" s="40">
        <v>572</v>
      </c>
      <c r="Q23" s="40">
        <v>591</v>
      </c>
      <c r="R23" s="40">
        <v>622</v>
      </c>
      <c r="S23" s="40">
        <v>598</v>
      </c>
      <c r="T23" s="40">
        <v>590</v>
      </c>
      <c r="U23" s="40">
        <v>581</v>
      </c>
      <c r="V23" s="40">
        <v>597</v>
      </c>
      <c r="W23" s="40">
        <v>539</v>
      </c>
      <c r="X23" s="40">
        <v>504</v>
      </c>
      <c r="Y23" s="40"/>
    </row>
    <row r="24" spans="1:25" x14ac:dyDescent="0.3">
      <c r="A24" t="s">
        <v>13</v>
      </c>
      <c r="B24" t="s">
        <v>48</v>
      </c>
      <c r="C24" s="40">
        <v>0</v>
      </c>
      <c r="D24" s="40">
        <v>14</v>
      </c>
      <c r="E24" s="40">
        <v>22</v>
      </c>
      <c r="F24" s="40">
        <v>40</v>
      </c>
      <c r="G24" s="40">
        <v>81</v>
      </c>
      <c r="H24" s="40">
        <v>135</v>
      </c>
      <c r="I24" s="40">
        <v>189</v>
      </c>
      <c r="J24" s="40">
        <v>208</v>
      </c>
      <c r="K24" s="40">
        <v>195</v>
      </c>
      <c r="L24" s="40">
        <v>221</v>
      </c>
      <c r="M24" s="40">
        <v>239</v>
      </c>
      <c r="N24" s="40">
        <v>256</v>
      </c>
      <c r="O24" s="40">
        <v>259</v>
      </c>
      <c r="P24" s="40">
        <v>287</v>
      </c>
      <c r="Q24" s="40">
        <v>305</v>
      </c>
      <c r="R24" s="40">
        <v>305</v>
      </c>
      <c r="S24" s="40">
        <v>295</v>
      </c>
      <c r="T24" s="40">
        <v>314</v>
      </c>
      <c r="U24" s="40">
        <v>313</v>
      </c>
      <c r="V24" s="40">
        <v>309</v>
      </c>
      <c r="W24" s="40">
        <v>282</v>
      </c>
      <c r="X24" s="40">
        <v>255</v>
      </c>
      <c r="Y24" s="40"/>
    </row>
    <row r="25" spans="1:25" x14ac:dyDescent="0.3">
      <c r="A25" t="s">
        <v>13</v>
      </c>
      <c r="B25" t="s">
        <v>49</v>
      </c>
      <c r="C25" s="40">
        <v>30</v>
      </c>
      <c r="D25" s="40">
        <v>66</v>
      </c>
      <c r="E25" s="40">
        <v>104</v>
      </c>
      <c r="F25" s="40">
        <v>107</v>
      </c>
      <c r="G25" s="40">
        <v>137</v>
      </c>
      <c r="H25" s="40">
        <v>130</v>
      </c>
      <c r="I25" s="40">
        <v>135</v>
      </c>
      <c r="J25" s="40">
        <v>121</v>
      </c>
      <c r="K25" s="40">
        <v>121</v>
      </c>
      <c r="L25" s="40">
        <v>133</v>
      </c>
      <c r="M25" s="40">
        <v>115</v>
      </c>
      <c r="N25" s="40">
        <v>110</v>
      </c>
      <c r="O25" s="40">
        <v>118</v>
      </c>
      <c r="P25" s="40">
        <v>118</v>
      </c>
      <c r="Q25" s="40">
        <v>114</v>
      </c>
      <c r="R25" s="40">
        <v>119</v>
      </c>
      <c r="S25" s="40">
        <v>115</v>
      </c>
      <c r="T25" s="40">
        <v>101</v>
      </c>
      <c r="U25" s="40">
        <v>82</v>
      </c>
      <c r="V25" s="40">
        <v>71</v>
      </c>
      <c r="W25" s="40">
        <v>69</v>
      </c>
      <c r="X25" s="40">
        <v>72</v>
      </c>
      <c r="Y25" s="40"/>
    </row>
    <row r="26" spans="1:25" x14ac:dyDescent="0.3">
      <c r="A26" t="s">
        <v>58</v>
      </c>
      <c r="B26"/>
      <c r="C26" s="40">
        <v>30</v>
      </c>
      <c r="D26" s="40">
        <v>80</v>
      </c>
      <c r="E26" s="40">
        <v>126</v>
      </c>
      <c r="F26" s="40">
        <v>147</v>
      </c>
      <c r="G26" s="40">
        <v>218</v>
      </c>
      <c r="H26" s="40">
        <v>265</v>
      </c>
      <c r="I26" s="40">
        <v>324</v>
      </c>
      <c r="J26" s="40">
        <v>329</v>
      </c>
      <c r="K26" s="40">
        <v>316</v>
      </c>
      <c r="L26" s="40">
        <v>354</v>
      </c>
      <c r="M26" s="40">
        <v>354</v>
      </c>
      <c r="N26" s="40">
        <v>366</v>
      </c>
      <c r="O26" s="40">
        <v>377</v>
      </c>
      <c r="P26" s="40">
        <v>405</v>
      </c>
      <c r="Q26" s="40">
        <v>419</v>
      </c>
      <c r="R26" s="40">
        <v>424</v>
      </c>
      <c r="S26" s="40">
        <v>410</v>
      </c>
      <c r="T26" s="40">
        <v>415</v>
      </c>
      <c r="U26" s="40">
        <v>395</v>
      </c>
      <c r="V26" s="40">
        <v>380</v>
      </c>
      <c r="W26" s="40">
        <v>351</v>
      </c>
      <c r="X26" s="40">
        <v>327</v>
      </c>
      <c r="Y26" s="40"/>
    </row>
    <row r="27" spans="1:25" x14ac:dyDescent="0.3">
      <c r="A27" t="s">
        <v>14</v>
      </c>
      <c r="B27" t="s">
        <v>48</v>
      </c>
      <c r="C27" s="40">
        <v>354</v>
      </c>
      <c r="D27" s="40">
        <v>293</v>
      </c>
      <c r="E27" s="40">
        <v>329</v>
      </c>
      <c r="F27" s="40">
        <v>360</v>
      </c>
      <c r="G27" s="40">
        <v>387</v>
      </c>
      <c r="H27" s="40">
        <v>696</v>
      </c>
      <c r="I27" s="40">
        <v>855</v>
      </c>
      <c r="J27" s="40">
        <v>1071</v>
      </c>
      <c r="K27" s="40">
        <v>1198</v>
      </c>
      <c r="L27" s="40">
        <v>1306</v>
      </c>
      <c r="M27" s="40">
        <v>1318</v>
      </c>
      <c r="N27" s="40">
        <v>1325</v>
      </c>
      <c r="O27" s="40">
        <v>1399</v>
      </c>
      <c r="P27" s="40">
        <v>1459</v>
      </c>
      <c r="Q27" s="40">
        <v>1324</v>
      </c>
      <c r="R27" s="40">
        <v>1198</v>
      </c>
      <c r="S27" s="40">
        <v>1190</v>
      </c>
      <c r="T27" s="40">
        <v>1262</v>
      </c>
      <c r="U27" s="40">
        <v>1285</v>
      </c>
      <c r="V27" s="40">
        <v>1296</v>
      </c>
      <c r="W27" s="40">
        <v>1229</v>
      </c>
      <c r="X27" s="40">
        <v>1250</v>
      </c>
      <c r="Y27" s="40"/>
    </row>
    <row r="28" spans="1:25" x14ac:dyDescent="0.3">
      <c r="A28" t="s">
        <v>14</v>
      </c>
      <c r="B28" t="s">
        <v>49</v>
      </c>
      <c r="C28" s="40">
        <v>3</v>
      </c>
      <c r="D28" s="40">
        <v>45</v>
      </c>
      <c r="E28" s="40">
        <v>84</v>
      </c>
      <c r="F28" s="40">
        <v>96</v>
      </c>
      <c r="G28" s="40">
        <v>81</v>
      </c>
      <c r="H28" s="40">
        <v>123</v>
      </c>
      <c r="I28" s="40">
        <v>126</v>
      </c>
      <c r="J28" s="40">
        <v>110</v>
      </c>
      <c r="K28" s="40">
        <v>109</v>
      </c>
      <c r="L28" s="40">
        <v>91</v>
      </c>
      <c r="M28" s="40">
        <v>123</v>
      </c>
      <c r="N28" s="40">
        <v>273</v>
      </c>
      <c r="O28" s="40">
        <v>289</v>
      </c>
      <c r="P28" s="40">
        <v>254</v>
      </c>
      <c r="Q28" s="40">
        <v>217</v>
      </c>
      <c r="R28" s="40">
        <v>210</v>
      </c>
      <c r="S28" s="40">
        <v>210</v>
      </c>
      <c r="T28" s="40">
        <v>197</v>
      </c>
      <c r="U28" s="40">
        <v>205</v>
      </c>
      <c r="V28" s="40">
        <v>218</v>
      </c>
      <c r="W28" s="40">
        <v>210</v>
      </c>
      <c r="X28" s="40">
        <v>246</v>
      </c>
      <c r="Y28" s="40"/>
    </row>
    <row r="29" spans="1:25" x14ac:dyDescent="0.3">
      <c r="A29" t="s">
        <v>59</v>
      </c>
      <c r="B29"/>
      <c r="C29" s="40">
        <v>357</v>
      </c>
      <c r="D29" s="40">
        <v>338</v>
      </c>
      <c r="E29" s="40">
        <v>413</v>
      </c>
      <c r="F29" s="40">
        <v>456</v>
      </c>
      <c r="G29" s="40">
        <v>468</v>
      </c>
      <c r="H29" s="40">
        <v>819</v>
      </c>
      <c r="I29" s="40">
        <v>981</v>
      </c>
      <c r="J29" s="40">
        <v>1181</v>
      </c>
      <c r="K29" s="40">
        <v>1307</v>
      </c>
      <c r="L29" s="40">
        <v>1397</v>
      </c>
      <c r="M29" s="40">
        <v>1441</v>
      </c>
      <c r="N29" s="40">
        <v>1598</v>
      </c>
      <c r="O29" s="40">
        <v>1688</v>
      </c>
      <c r="P29" s="40">
        <v>1713</v>
      </c>
      <c r="Q29" s="40">
        <v>1541</v>
      </c>
      <c r="R29" s="40">
        <v>1408</v>
      </c>
      <c r="S29" s="40">
        <v>1400</v>
      </c>
      <c r="T29" s="40">
        <v>1459</v>
      </c>
      <c r="U29" s="40">
        <v>1490</v>
      </c>
      <c r="V29" s="40">
        <v>1514</v>
      </c>
      <c r="W29" s="40">
        <v>1439</v>
      </c>
      <c r="X29" s="40">
        <v>1496</v>
      </c>
      <c r="Y29" s="40"/>
    </row>
    <row r="30" spans="1:25" x14ac:dyDescent="0.3">
      <c r="A30" s="22"/>
      <c r="B30" s="22"/>
      <c r="C30" s="72" t="s">
        <v>29</v>
      </c>
      <c r="D30" s="72" t="s">
        <v>30</v>
      </c>
      <c r="E30" s="72" t="s">
        <v>31</v>
      </c>
      <c r="F30" s="72" t="s">
        <v>32</v>
      </c>
      <c r="G30" s="72" t="s">
        <v>33</v>
      </c>
      <c r="H30" s="72" t="s">
        <v>34</v>
      </c>
      <c r="I30" s="72" t="s">
        <v>35</v>
      </c>
      <c r="J30" s="72" t="s">
        <v>36</v>
      </c>
      <c r="K30" s="72" t="s">
        <v>37</v>
      </c>
      <c r="L30" s="72" t="s">
        <v>38</v>
      </c>
      <c r="M30" s="72" t="s">
        <v>60</v>
      </c>
      <c r="N30" s="72" t="s">
        <v>61</v>
      </c>
      <c r="O30" s="72" t="s">
        <v>62</v>
      </c>
      <c r="P30" s="72" t="s">
        <v>63</v>
      </c>
      <c r="Q30" s="72" t="s">
        <v>64</v>
      </c>
      <c r="R30" s="72" t="s">
        <v>66</v>
      </c>
      <c r="S30" s="72" t="s">
        <v>68</v>
      </c>
      <c r="T30" s="72" t="s">
        <v>69</v>
      </c>
      <c r="U30" s="72" t="s">
        <v>70</v>
      </c>
      <c r="V30" s="72" t="s">
        <v>71</v>
      </c>
      <c r="W30" s="72" t="s">
        <v>72</v>
      </c>
      <c r="X30" s="72" t="s">
        <v>73</v>
      </c>
      <c r="Y30" s="72"/>
    </row>
    <row r="31" spans="1:25" x14ac:dyDescent="0.3">
      <c r="A31"/>
      <c r="B31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/>
    </row>
    <row r="32" spans="1:25" x14ac:dyDescent="0.3">
      <c r="A32" s="35"/>
      <c r="B32"/>
      <c r="C32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31" x14ac:dyDescent="0.3">
      <c r="A33" s="34" t="s">
        <v>24</v>
      </c>
      <c r="B33"/>
      <c r="C33"/>
      <c r="D33" s="34" t="s">
        <v>25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:31" x14ac:dyDescent="0.3">
      <c r="A34" s="34" t="s">
        <v>26</v>
      </c>
      <c r="B34" s="34" t="s">
        <v>50</v>
      </c>
      <c r="C34" s="34" t="s">
        <v>16</v>
      </c>
      <c r="D34" s="37" t="s">
        <v>29</v>
      </c>
      <c r="E34" s="37" t="s">
        <v>30</v>
      </c>
      <c r="F34" s="37" t="s">
        <v>31</v>
      </c>
      <c r="G34" s="37" t="s">
        <v>32</v>
      </c>
      <c r="H34" s="37" t="s">
        <v>33</v>
      </c>
      <c r="I34" s="37" t="s">
        <v>34</v>
      </c>
      <c r="J34" s="37" t="s">
        <v>35</v>
      </c>
      <c r="K34" s="37" t="s">
        <v>36</v>
      </c>
      <c r="L34" s="37" t="s">
        <v>37</v>
      </c>
      <c r="M34" s="37" t="s">
        <v>38</v>
      </c>
      <c r="N34" s="37" t="s">
        <v>60</v>
      </c>
      <c r="O34" t="s">
        <v>61</v>
      </c>
      <c r="P34" s="37" t="s">
        <v>62</v>
      </c>
      <c r="Q34" t="s">
        <v>63</v>
      </c>
      <c r="R34" t="s">
        <v>64</v>
      </c>
      <c r="S34" t="s">
        <v>66</v>
      </c>
      <c r="T34" t="s">
        <v>68</v>
      </c>
      <c r="U34" t="s">
        <v>69</v>
      </c>
      <c r="V34" t="s">
        <v>70</v>
      </c>
      <c r="W34" t="s">
        <v>71</v>
      </c>
      <c r="X34" t="s">
        <v>72</v>
      </c>
      <c r="Y34" t="s">
        <v>73</v>
      </c>
      <c r="Z34"/>
      <c r="AA34"/>
      <c r="AB34"/>
      <c r="AC34"/>
      <c r="AD34"/>
      <c r="AE34"/>
    </row>
    <row r="35" spans="1:31" x14ac:dyDescent="0.3">
      <c r="A35" s="35" t="s">
        <v>6</v>
      </c>
      <c r="B35" s="35" t="s">
        <v>48</v>
      </c>
      <c r="C35" s="35" t="s">
        <v>47</v>
      </c>
      <c r="D35">
        <v>0</v>
      </c>
      <c r="E35">
        <v>0</v>
      </c>
      <c r="F35">
        <v>0</v>
      </c>
      <c r="G35">
        <v>0</v>
      </c>
      <c r="H35" s="36">
        <v>2</v>
      </c>
      <c r="I35" s="36">
        <v>6</v>
      </c>
      <c r="J35" s="36">
        <v>18</v>
      </c>
      <c r="K35" s="36">
        <v>20</v>
      </c>
      <c r="L35" s="36">
        <v>28</v>
      </c>
      <c r="M35" s="36">
        <v>29</v>
      </c>
      <c r="N35" s="36">
        <v>61</v>
      </c>
      <c r="O35">
        <v>73</v>
      </c>
      <c r="P35">
        <v>77</v>
      </c>
      <c r="Q35">
        <v>106</v>
      </c>
      <c r="R35">
        <v>116</v>
      </c>
      <c r="S35">
        <v>102</v>
      </c>
      <c r="T35">
        <v>103</v>
      </c>
      <c r="U35">
        <v>118</v>
      </c>
      <c r="V35">
        <v>103</v>
      </c>
      <c r="W35">
        <v>100</v>
      </c>
      <c r="X35">
        <v>76</v>
      </c>
      <c r="Y35">
        <v>83</v>
      </c>
      <c r="Z35"/>
      <c r="AA35"/>
      <c r="AB35"/>
      <c r="AC35"/>
      <c r="AD35"/>
      <c r="AE35"/>
    </row>
    <row r="36" spans="1:31" x14ac:dyDescent="0.3">
      <c r="A36" s="35" t="s">
        <v>6</v>
      </c>
      <c r="B36" s="35" t="s">
        <v>49</v>
      </c>
      <c r="C36" s="35" t="s">
        <v>47</v>
      </c>
      <c r="D36">
        <v>0</v>
      </c>
      <c r="E36">
        <v>0</v>
      </c>
      <c r="F36" s="36">
        <v>3</v>
      </c>
      <c r="G36" s="36">
        <v>21</v>
      </c>
      <c r="H36" s="36">
        <v>18</v>
      </c>
      <c r="I36" s="36">
        <v>28</v>
      </c>
      <c r="J36" s="36">
        <v>36</v>
      </c>
      <c r="K36" s="36">
        <v>67</v>
      </c>
      <c r="L36" s="36">
        <v>88</v>
      </c>
      <c r="M36" s="36">
        <v>84</v>
      </c>
      <c r="N36" s="36">
        <v>96</v>
      </c>
      <c r="O36">
        <v>77</v>
      </c>
      <c r="P36">
        <v>89</v>
      </c>
      <c r="Q36">
        <v>90</v>
      </c>
      <c r="R36">
        <v>61</v>
      </c>
      <c r="S36">
        <v>66</v>
      </c>
      <c r="T36">
        <v>68</v>
      </c>
      <c r="U36">
        <v>62</v>
      </c>
      <c r="V36">
        <v>51</v>
      </c>
      <c r="W36">
        <v>48</v>
      </c>
      <c r="X36">
        <v>53</v>
      </c>
      <c r="Y36">
        <v>45</v>
      </c>
      <c r="Z36"/>
      <c r="AA36"/>
      <c r="AB36"/>
      <c r="AC36"/>
      <c r="AD36"/>
      <c r="AE36"/>
    </row>
    <row r="37" spans="1:31" x14ac:dyDescent="0.3">
      <c r="A37" s="35" t="s">
        <v>7</v>
      </c>
      <c r="B37" s="35" t="s">
        <v>48</v>
      </c>
      <c r="C37" s="35" t="s">
        <v>47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 s="36">
        <v>12</v>
      </c>
      <c r="M37" s="36">
        <v>14</v>
      </c>
      <c r="N37" s="36">
        <v>32</v>
      </c>
      <c r="O37">
        <v>42</v>
      </c>
      <c r="P37">
        <v>49</v>
      </c>
      <c r="Q37">
        <v>49</v>
      </c>
      <c r="R37">
        <v>54</v>
      </c>
      <c r="S37">
        <v>45</v>
      </c>
      <c r="T37">
        <v>47</v>
      </c>
      <c r="U37">
        <v>36</v>
      </c>
      <c r="V37">
        <v>48</v>
      </c>
      <c r="W37">
        <v>54</v>
      </c>
      <c r="X37">
        <v>53</v>
      </c>
      <c r="Y37">
        <v>54</v>
      </c>
      <c r="Z37"/>
      <c r="AA37"/>
      <c r="AB37"/>
      <c r="AC37"/>
      <c r="AD37"/>
      <c r="AE37"/>
    </row>
    <row r="38" spans="1:31" x14ac:dyDescent="0.3">
      <c r="A38" s="35" t="s">
        <v>7</v>
      </c>
      <c r="B38" s="35" t="s">
        <v>49</v>
      </c>
      <c r="C38" s="35" t="s">
        <v>47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 s="36">
        <v>1</v>
      </c>
      <c r="L38" s="36">
        <v>7</v>
      </c>
      <c r="M38" s="36">
        <v>12</v>
      </c>
      <c r="N38" s="36">
        <v>14</v>
      </c>
      <c r="O38">
        <v>12</v>
      </c>
      <c r="P38">
        <v>12</v>
      </c>
      <c r="Q38">
        <v>16</v>
      </c>
      <c r="R38">
        <v>13</v>
      </c>
      <c r="S38">
        <v>7</v>
      </c>
      <c r="T38">
        <v>2</v>
      </c>
      <c r="U38">
        <v>6</v>
      </c>
      <c r="V38">
        <v>4</v>
      </c>
      <c r="W38">
        <v>8</v>
      </c>
      <c r="X38">
        <v>9</v>
      </c>
      <c r="Y38">
        <v>10</v>
      </c>
      <c r="Z38"/>
      <c r="AA38"/>
      <c r="AB38"/>
      <c r="AC38"/>
      <c r="AD38"/>
      <c r="AE38"/>
    </row>
    <row r="39" spans="1:31" x14ac:dyDescent="0.3">
      <c r="A39" s="35" t="s">
        <v>8</v>
      </c>
      <c r="B39" s="35" t="s">
        <v>48</v>
      </c>
      <c r="C39" s="35" t="s">
        <v>47</v>
      </c>
      <c r="D39">
        <v>0</v>
      </c>
      <c r="E39">
        <v>0</v>
      </c>
      <c r="F39" s="36">
        <v>1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 s="36">
        <v>69</v>
      </c>
      <c r="N39" s="36">
        <v>129</v>
      </c>
      <c r="O39">
        <v>161</v>
      </c>
      <c r="P39">
        <v>177</v>
      </c>
      <c r="Q39">
        <v>181</v>
      </c>
      <c r="R39">
        <v>192</v>
      </c>
      <c r="S39">
        <v>209</v>
      </c>
      <c r="T39">
        <v>206</v>
      </c>
      <c r="U39">
        <v>212</v>
      </c>
      <c r="V39">
        <v>204</v>
      </c>
      <c r="W39">
        <v>217</v>
      </c>
      <c r="X39">
        <v>252</v>
      </c>
      <c r="Y39">
        <v>295</v>
      </c>
      <c r="Z39"/>
      <c r="AA39"/>
      <c r="AB39"/>
      <c r="AC39"/>
      <c r="AD39"/>
      <c r="AE39"/>
    </row>
    <row r="40" spans="1:31" x14ac:dyDescent="0.3">
      <c r="A40" s="35" t="s">
        <v>8</v>
      </c>
      <c r="B40" s="35" t="s">
        <v>49</v>
      </c>
      <c r="C40" s="35" t="s">
        <v>47</v>
      </c>
      <c r="D40" s="36">
        <v>3</v>
      </c>
      <c r="E40" s="36">
        <v>3</v>
      </c>
      <c r="F40" s="36">
        <v>2</v>
      </c>
      <c r="G40" s="36">
        <v>3</v>
      </c>
      <c r="H40" s="36">
        <v>8</v>
      </c>
      <c r="I40" s="36">
        <v>11</v>
      </c>
      <c r="J40" s="36">
        <v>10</v>
      </c>
      <c r="K40" s="36">
        <v>7</v>
      </c>
      <c r="L40" s="36">
        <v>7</v>
      </c>
      <c r="M40">
        <v>0</v>
      </c>
      <c r="N40" s="36">
        <v>7</v>
      </c>
      <c r="O40">
        <v>0</v>
      </c>
      <c r="P40">
        <v>1</v>
      </c>
      <c r="Q40">
        <v>1</v>
      </c>
      <c r="R40">
        <v>2</v>
      </c>
      <c r="S40">
        <v>1</v>
      </c>
      <c r="T40">
        <v>1</v>
      </c>
      <c r="U40">
        <v>0</v>
      </c>
      <c r="V40">
        <v>4</v>
      </c>
      <c r="W40">
        <v>2</v>
      </c>
      <c r="X40">
        <v>0</v>
      </c>
      <c r="Y40">
        <v>4</v>
      </c>
      <c r="Z40"/>
      <c r="AA40"/>
      <c r="AB40"/>
      <c r="AC40"/>
      <c r="AD40"/>
      <c r="AE40"/>
    </row>
    <row r="41" spans="1:31" x14ac:dyDescent="0.3">
      <c r="A41" s="35" t="s">
        <v>9</v>
      </c>
      <c r="B41" s="35" t="s">
        <v>48</v>
      </c>
      <c r="C41" s="35" t="s">
        <v>47</v>
      </c>
      <c r="D41">
        <v>0</v>
      </c>
      <c r="E41" s="36">
        <v>100</v>
      </c>
      <c r="F41" s="36">
        <v>54</v>
      </c>
      <c r="G41" s="36">
        <v>53</v>
      </c>
      <c r="H41" s="36">
        <v>76</v>
      </c>
      <c r="I41" s="36">
        <v>94</v>
      </c>
      <c r="J41" s="36">
        <v>89</v>
      </c>
      <c r="K41" s="36">
        <v>72</v>
      </c>
      <c r="L41" s="36">
        <v>52</v>
      </c>
      <c r="M41" s="36">
        <v>106</v>
      </c>
      <c r="N41" s="36">
        <v>108</v>
      </c>
      <c r="O41">
        <v>117</v>
      </c>
      <c r="P41">
        <v>139</v>
      </c>
      <c r="Q41">
        <v>140</v>
      </c>
      <c r="R41">
        <v>139</v>
      </c>
      <c r="S41">
        <v>156</v>
      </c>
      <c r="T41">
        <v>408</v>
      </c>
      <c r="U41">
        <v>501</v>
      </c>
      <c r="V41">
        <v>164</v>
      </c>
      <c r="W41">
        <v>294</v>
      </c>
      <c r="X41">
        <v>135</v>
      </c>
      <c r="Y41">
        <v>132</v>
      </c>
      <c r="Z41"/>
      <c r="AA41"/>
      <c r="AB41"/>
      <c r="AC41"/>
      <c r="AD41"/>
      <c r="AE41"/>
    </row>
    <row r="42" spans="1:31" x14ac:dyDescent="0.3">
      <c r="A42" s="35" t="s">
        <v>9</v>
      </c>
      <c r="B42" s="35" t="s">
        <v>49</v>
      </c>
      <c r="C42" s="35" t="s">
        <v>47</v>
      </c>
      <c r="D42">
        <v>0</v>
      </c>
      <c r="E42">
        <v>0</v>
      </c>
      <c r="F42" s="36">
        <v>107</v>
      </c>
      <c r="G42" s="36">
        <v>166</v>
      </c>
      <c r="H42" s="36">
        <v>145</v>
      </c>
      <c r="I42" s="36">
        <v>199</v>
      </c>
      <c r="J42" s="36">
        <v>323</v>
      </c>
      <c r="K42" s="36">
        <v>383</v>
      </c>
      <c r="L42" s="36">
        <v>370</v>
      </c>
      <c r="M42" s="36">
        <v>371</v>
      </c>
      <c r="N42" s="36">
        <v>440</v>
      </c>
      <c r="O42">
        <v>460</v>
      </c>
      <c r="P42">
        <v>450</v>
      </c>
      <c r="Q42">
        <v>485</v>
      </c>
      <c r="R42">
        <v>549</v>
      </c>
      <c r="S42">
        <v>449</v>
      </c>
      <c r="T42">
        <v>307</v>
      </c>
      <c r="U42">
        <v>73</v>
      </c>
      <c r="V42">
        <v>159</v>
      </c>
      <c r="W42">
        <v>43</v>
      </c>
      <c r="X42">
        <v>136</v>
      </c>
      <c r="Y42">
        <v>122</v>
      </c>
      <c r="Z42"/>
      <c r="AA42"/>
      <c r="AB42"/>
      <c r="AC42"/>
      <c r="AD42"/>
      <c r="AE42"/>
    </row>
    <row r="43" spans="1:31" x14ac:dyDescent="0.3">
      <c r="A43" s="35" t="s">
        <v>10</v>
      </c>
      <c r="B43" s="35" t="s">
        <v>48</v>
      </c>
      <c r="C43" s="35" t="s">
        <v>47</v>
      </c>
      <c r="D43">
        <v>0</v>
      </c>
      <c r="E43">
        <v>0</v>
      </c>
      <c r="F43">
        <v>0</v>
      </c>
      <c r="G43">
        <v>0</v>
      </c>
      <c r="H43" s="36">
        <v>22</v>
      </c>
      <c r="I43" s="36">
        <v>19</v>
      </c>
      <c r="J43" s="36">
        <v>19</v>
      </c>
      <c r="K43" s="36">
        <v>12</v>
      </c>
      <c r="L43" s="36">
        <v>13</v>
      </c>
      <c r="M43" s="36">
        <v>12</v>
      </c>
      <c r="N43" s="36">
        <v>14</v>
      </c>
      <c r="O43">
        <v>24</v>
      </c>
      <c r="P43">
        <v>36</v>
      </c>
      <c r="Q43">
        <v>57</v>
      </c>
      <c r="R43">
        <v>67</v>
      </c>
      <c r="S43">
        <v>41</v>
      </c>
      <c r="T43">
        <v>23</v>
      </c>
      <c r="U43">
        <v>25</v>
      </c>
      <c r="V43">
        <v>26</v>
      </c>
      <c r="W43">
        <v>20</v>
      </c>
      <c r="X43">
        <v>16</v>
      </c>
      <c r="Y43">
        <v>18</v>
      </c>
      <c r="Z43"/>
      <c r="AA43"/>
      <c r="AB43"/>
      <c r="AC43"/>
      <c r="AD43"/>
      <c r="AE43"/>
    </row>
    <row r="44" spans="1:31" x14ac:dyDescent="0.3">
      <c r="A44" s="35" t="s">
        <v>10</v>
      </c>
      <c r="B44" s="35" t="s">
        <v>49</v>
      </c>
      <c r="C44" s="35" t="s">
        <v>47</v>
      </c>
      <c r="D44">
        <v>0</v>
      </c>
      <c r="E44">
        <v>0</v>
      </c>
      <c r="F44">
        <v>0</v>
      </c>
      <c r="G44">
        <v>0</v>
      </c>
      <c r="H44" s="36">
        <v>72</v>
      </c>
      <c r="I44" s="36">
        <v>89</v>
      </c>
      <c r="J44" s="36">
        <v>65</v>
      </c>
      <c r="K44" s="36">
        <v>64</v>
      </c>
      <c r="L44" s="36">
        <v>68</v>
      </c>
      <c r="M44" s="36">
        <v>65</v>
      </c>
      <c r="N44" s="36">
        <v>63</v>
      </c>
      <c r="O44">
        <v>71</v>
      </c>
      <c r="P44">
        <v>77</v>
      </c>
      <c r="Q44">
        <v>95</v>
      </c>
      <c r="R44">
        <v>90</v>
      </c>
      <c r="S44">
        <v>94</v>
      </c>
      <c r="T44">
        <v>95</v>
      </c>
      <c r="U44">
        <v>94</v>
      </c>
      <c r="V44">
        <v>85</v>
      </c>
      <c r="W44">
        <v>93</v>
      </c>
      <c r="X44">
        <v>92</v>
      </c>
      <c r="Y44">
        <v>96</v>
      </c>
      <c r="Z44"/>
      <c r="AA44"/>
      <c r="AB44"/>
      <c r="AC44"/>
      <c r="AD44"/>
      <c r="AE44"/>
    </row>
    <row r="45" spans="1:31" x14ac:dyDescent="0.3">
      <c r="A45" s="35" t="s">
        <v>11</v>
      </c>
      <c r="B45" s="35" t="s">
        <v>48</v>
      </c>
      <c r="C45" s="35" t="s">
        <v>47</v>
      </c>
      <c r="D45" s="36">
        <v>21</v>
      </c>
      <c r="E45" s="36">
        <v>43</v>
      </c>
      <c r="F45" s="36">
        <v>78</v>
      </c>
      <c r="G45" s="36">
        <v>126</v>
      </c>
      <c r="H45" s="36">
        <v>133</v>
      </c>
      <c r="I45" s="36">
        <v>161</v>
      </c>
      <c r="J45" s="36">
        <v>162</v>
      </c>
      <c r="K45" s="36">
        <v>169</v>
      </c>
      <c r="L45" s="36">
        <v>176</v>
      </c>
      <c r="M45" s="36">
        <v>177</v>
      </c>
      <c r="N45" s="36">
        <v>152</v>
      </c>
      <c r="O45">
        <v>139</v>
      </c>
      <c r="P45">
        <v>133</v>
      </c>
      <c r="Q45">
        <v>131</v>
      </c>
      <c r="R45">
        <v>145</v>
      </c>
      <c r="S45">
        <v>162</v>
      </c>
      <c r="T45">
        <v>147</v>
      </c>
      <c r="U45">
        <v>146</v>
      </c>
      <c r="V45">
        <v>142</v>
      </c>
      <c r="W45">
        <v>152</v>
      </c>
      <c r="X45">
        <v>153</v>
      </c>
      <c r="Y45">
        <v>143</v>
      </c>
      <c r="Z45"/>
      <c r="AA45"/>
      <c r="AB45"/>
      <c r="AC45"/>
      <c r="AD45"/>
      <c r="AE45"/>
    </row>
    <row r="46" spans="1:31" x14ac:dyDescent="0.3">
      <c r="A46" s="35" t="s">
        <v>11</v>
      </c>
      <c r="B46" s="35" t="s">
        <v>49</v>
      </c>
      <c r="C46" s="35" t="s">
        <v>47</v>
      </c>
      <c r="D46" s="36">
        <v>83</v>
      </c>
      <c r="E46" s="36">
        <v>118</v>
      </c>
      <c r="F46" s="36">
        <v>256</v>
      </c>
      <c r="G46" s="36">
        <v>262</v>
      </c>
      <c r="H46" s="36">
        <v>270</v>
      </c>
      <c r="I46" s="36">
        <v>245</v>
      </c>
      <c r="J46" s="36">
        <v>272</v>
      </c>
      <c r="K46" s="36">
        <v>254</v>
      </c>
      <c r="L46" s="36">
        <v>236</v>
      </c>
      <c r="M46" s="36">
        <v>228</v>
      </c>
      <c r="N46" s="36">
        <v>230</v>
      </c>
      <c r="O46" s="66">
        <v>207</v>
      </c>
      <c r="P46" s="66">
        <v>160</v>
      </c>
      <c r="Q46" s="66">
        <v>159</v>
      </c>
      <c r="R46" s="66">
        <v>137</v>
      </c>
      <c r="S46" s="66">
        <v>123</v>
      </c>
      <c r="T46" s="23">
        <v>123</v>
      </c>
      <c r="U46" s="23">
        <v>107</v>
      </c>
      <c r="V46" s="23">
        <v>126</v>
      </c>
      <c r="W46" s="23">
        <v>113</v>
      </c>
      <c r="X46" s="23">
        <v>106</v>
      </c>
      <c r="Y46" s="23">
        <v>101</v>
      </c>
    </row>
    <row r="47" spans="1:31" x14ac:dyDescent="0.3">
      <c r="A47" s="35" t="s">
        <v>12</v>
      </c>
      <c r="B47" s="35" t="s">
        <v>48</v>
      </c>
      <c r="C47" s="35" t="s">
        <v>47</v>
      </c>
      <c r="D47">
        <v>0</v>
      </c>
      <c r="E47" s="36">
        <v>54</v>
      </c>
      <c r="F47" s="36">
        <v>88</v>
      </c>
      <c r="G47" s="36">
        <v>75</v>
      </c>
      <c r="H47" s="36">
        <v>31</v>
      </c>
      <c r="I47" s="36">
        <v>81</v>
      </c>
      <c r="J47" s="36">
        <v>97</v>
      </c>
      <c r="K47" s="36">
        <v>93</v>
      </c>
      <c r="L47" s="36">
        <v>85</v>
      </c>
      <c r="M47" s="36">
        <v>89</v>
      </c>
      <c r="N47" s="36">
        <v>77</v>
      </c>
      <c r="O47" s="66">
        <v>82</v>
      </c>
      <c r="P47" s="66">
        <v>86</v>
      </c>
      <c r="Q47" s="66">
        <v>64</v>
      </c>
      <c r="R47" s="66">
        <v>55</v>
      </c>
      <c r="S47" s="66">
        <v>57</v>
      </c>
      <c r="T47" s="23">
        <v>47</v>
      </c>
      <c r="U47" s="23">
        <v>41</v>
      </c>
      <c r="V47" s="23">
        <v>30</v>
      </c>
      <c r="W47" s="23">
        <v>39</v>
      </c>
      <c r="X47" s="23">
        <v>46</v>
      </c>
      <c r="Y47" s="23">
        <v>57</v>
      </c>
    </row>
    <row r="48" spans="1:31" x14ac:dyDescent="0.3">
      <c r="A48" s="35" t="s">
        <v>12</v>
      </c>
      <c r="B48" s="35" t="s">
        <v>49</v>
      </c>
      <c r="C48" s="35" t="s">
        <v>47</v>
      </c>
      <c r="D48">
        <v>0</v>
      </c>
      <c r="E48" s="36">
        <v>1</v>
      </c>
      <c r="F48" s="36">
        <v>1</v>
      </c>
      <c r="G48" s="36">
        <v>2</v>
      </c>
      <c r="H48" s="36">
        <v>1</v>
      </c>
      <c r="I48" s="36">
        <v>4</v>
      </c>
      <c r="J48" s="36">
        <v>6</v>
      </c>
      <c r="K48" s="36">
        <v>6</v>
      </c>
      <c r="L48" s="36">
        <v>1</v>
      </c>
      <c r="M48" s="36">
        <v>5</v>
      </c>
      <c r="N48" s="36">
        <v>3</v>
      </c>
      <c r="O48" s="66">
        <v>5</v>
      </c>
      <c r="P48" s="66">
        <v>6</v>
      </c>
      <c r="Q48" s="66">
        <v>2</v>
      </c>
      <c r="R48" s="66">
        <v>2</v>
      </c>
      <c r="S48" s="66">
        <v>3</v>
      </c>
      <c r="T48" s="23">
        <v>3</v>
      </c>
      <c r="U48" s="23">
        <v>4</v>
      </c>
      <c r="V48" s="23">
        <v>6</v>
      </c>
      <c r="W48" s="23">
        <v>8</v>
      </c>
      <c r="X48" s="23">
        <v>7</v>
      </c>
      <c r="Y48" s="23">
        <v>5</v>
      </c>
    </row>
    <row r="49" spans="1:25" x14ac:dyDescent="0.3">
      <c r="A49" s="35" t="s">
        <v>13</v>
      </c>
      <c r="B49" s="35" t="s">
        <v>48</v>
      </c>
      <c r="C49" s="35" t="s">
        <v>47</v>
      </c>
      <c r="D49">
        <v>0</v>
      </c>
      <c r="E49">
        <v>0</v>
      </c>
      <c r="F49">
        <v>0</v>
      </c>
      <c r="G49" s="36">
        <v>1</v>
      </c>
      <c r="H49" s="36">
        <v>4</v>
      </c>
      <c r="I49" s="36">
        <v>6</v>
      </c>
      <c r="J49" s="36">
        <v>8</v>
      </c>
      <c r="K49" s="36">
        <v>8</v>
      </c>
      <c r="L49" s="36">
        <v>5</v>
      </c>
      <c r="M49" s="36">
        <v>5</v>
      </c>
      <c r="N49" s="36">
        <v>7</v>
      </c>
      <c r="O49" s="66">
        <v>6</v>
      </c>
      <c r="P49" s="66">
        <v>4</v>
      </c>
      <c r="Q49" s="66">
        <v>10</v>
      </c>
      <c r="R49" s="66">
        <v>11</v>
      </c>
      <c r="S49" s="66">
        <v>10</v>
      </c>
      <c r="T49" s="23">
        <v>9</v>
      </c>
      <c r="U49" s="23">
        <v>5</v>
      </c>
      <c r="V49" s="23">
        <v>9</v>
      </c>
      <c r="W49" s="23">
        <v>6</v>
      </c>
      <c r="X49" s="23">
        <v>2</v>
      </c>
      <c r="Y49" s="23">
        <v>6</v>
      </c>
    </row>
    <row r="50" spans="1:25" x14ac:dyDescent="0.3">
      <c r="A50" s="35" t="s">
        <v>13</v>
      </c>
      <c r="B50" s="35" t="s">
        <v>49</v>
      </c>
      <c r="C50" s="35" t="s">
        <v>47</v>
      </c>
      <c r="D50">
        <v>0</v>
      </c>
      <c r="E50">
        <v>0</v>
      </c>
      <c r="F50" s="36">
        <v>4</v>
      </c>
      <c r="G50" s="36">
        <v>5</v>
      </c>
      <c r="H50" s="36">
        <v>6</v>
      </c>
      <c r="I50" s="36">
        <v>3</v>
      </c>
      <c r="J50" s="36">
        <v>11</v>
      </c>
      <c r="K50" s="36">
        <v>12</v>
      </c>
      <c r="L50" s="36">
        <v>14</v>
      </c>
      <c r="M50" s="36">
        <v>23</v>
      </c>
      <c r="N50" s="36">
        <v>20</v>
      </c>
      <c r="O50" s="66">
        <v>20</v>
      </c>
      <c r="P50" s="66">
        <v>37</v>
      </c>
      <c r="Q50" s="66">
        <v>32</v>
      </c>
      <c r="R50" s="66">
        <v>25</v>
      </c>
      <c r="S50" s="66">
        <v>25</v>
      </c>
      <c r="T50" s="23">
        <v>26</v>
      </c>
      <c r="U50" s="23">
        <v>23</v>
      </c>
      <c r="V50" s="23">
        <v>22</v>
      </c>
      <c r="W50" s="23">
        <v>22</v>
      </c>
      <c r="X50" s="23">
        <v>28</v>
      </c>
      <c r="Y50" s="23">
        <v>25</v>
      </c>
    </row>
    <row r="51" spans="1:25" x14ac:dyDescent="0.3">
      <c r="A51" s="35" t="s">
        <v>14</v>
      </c>
      <c r="B51" s="35" t="s">
        <v>48</v>
      </c>
      <c r="C51" s="35" t="s">
        <v>47</v>
      </c>
      <c r="D51" s="36">
        <v>349</v>
      </c>
      <c r="E51" s="36">
        <v>245</v>
      </c>
      <c r="F51" s="36">
        <v>255</v>
      </c>
      <c r="G51" s="36">
        <v>267</v>
      </c>
      <c r="H51" s="36">
        <v>262</v>
      </c>
      <c r="I51" s="36">
        <v>532</v>
      </c>
      <c r="J51" s="36">
        <v>677</v>
      </c>
      <c r="K51" s="36">
        <v>860</v>
      </c>
      <c r="L51" s="36">
        <v>964</v>
      </c>
      <c r="M51" s="36">
        <v>1038</v>
      </c>
      <c r="N51" s="36">
        <v>1038</v>
      </c>
      <c r="O51" s="66">
        <v>1040</v>
      </c>
      <c r="P51" s="66">
        <v>1088</v>
      </c>
      <c r="Q51" s="66">
        <v>1130</v>
      </c>
      <c r="R51" s="66">
        <v>928</v>
      </c>
      <c r="S51" s="66">
        <v>760</v>
      </c>
      <c r="T51" s="23">
        <v>732</v>
      </c>
      <c r="U51" s="23">
        <v>763</v>
      </c>
      <c r="V51" s="23">
        <v>735</v>
      </c>
      <c r="W51" s="23">
        <v>723</v>
      </c>
      <c r="X51" s="23">
        <v>659</v>
      </c>
      <c r="Y51" s="23">
        <v>715</v>
      </c>
    </row>
    <row r="52" spans="1:25" x14ac:dyDescent="0.3">
      <c r="A52" s="35" t="s">
        <v>14</v>
      </c>
      <c r="B52" s="35" t="s">
        <v>49</v>
      </c>
      <c r="C52" s="35" t="s">
        <v>47</v>
      </c>
      <c r="D52" s="36">
        <v>2</v>
      </c>
      <c r="E52" s="36">
        <v>44</v>
      </c>
      <c r="F52" s="36">
        <v>75</v>
      </c>
      <c r="G52" s="36">
        <v>85</v>
      </c>
      <c r="H52" s="36">
        <v>70</v>
      </c>
      <c r="I52" s="36">
        <v>108</v>
      </c>
      <c r="J52" s="36">
        <v>108</v>
      </c>
      <c r="K52" s="36">
        <v>98</v>
      </c>
      <c r="L52" s="36">
        <v>94</v>
      </c>
      <c r="M52" s="36">
        <v>78</v>
      </c>
      <c r="N52" s="36">
        <v>106</v>
      </c>
      <c r="O52" s="66">
        <v>256</v>
      </c>
      <c r="P52" s="66">
        <v>273</v>
      </c>
      <c r="Q52" s="66">
        <v>246</v>
      </c>
      <c r="R52" s="66">
        <v>202</v>
      </c>
      <c r="S52" s="66">
        <v>189</v>
      </c>
      <c r="T52" s="23">
        <v>189</v>
      </c>
      <c r="U52" s="23">
        <v>159</v>
      </c>
      <c r="V52" s="23">
        <v>178</v>
      </c>
      <c r="W52" s="23">
        <v>182</v>
      </c>
      <c r="X52" s="23">
        <v>173</v>
      </c>
      <c r="Y52" s="23">
        <v>208</v>
      </c>
    </row>
    <row r="53" spans="1:2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 s="28"/>
    </row>
    <row r="54" spans="1:2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 s="28"/>
    </row>
    <row r="55" spans="1:2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 s="28"/>
    </row>
    <row r="56" spans="1:25" ht="28.5" x14ac:dyDescent="0.3">
      <c r="A56" s="38" t="str">
        <f>Auswahl_Jahr&amp;" "&amp;Auswahl_Status</f>
        <v>2025 0</v>
      </c>
      <c r="B56" s="18"/>
      <c r="C56" s="9" t="s">
        <v>22</v>
      </c>
      <c r="D56" s="10"/>
      <c r="E56" s="10"/>
      <c r="F56" s="9" t="s">
        <v>23</v>
      </c>
      <c r="G56" s="10"/>
      <c r="H56" s="10"/>
      <c r="I56"/>
      <c r="J56"/>
      <c r="K56"/>
      <c r="L56"/>
      <c r="M56"/>
    </row>
    <row r="57" spans="1:25" ht="40.5" x14ac:dyDescent="0.3">
      <c r="A57" s="21" t="s">
        <v>1</v>
      </c>
      <c r="B57" s="20" t="s">
        <v>17</v>
      </c>
      <c r="C57" s="11" t="s">
        <v>18</v>
      </c>
      <c r="D57" s="12" t="s">
        <v>19</v>
      </c>
      <c r="E57" s="12" t="s">
        <v>20</v>
      </c>
      <c r="F57" s="11" t="s">
        <v>21</v>
      </c>
      <c r="G57" s="12" t="s">
        <v>19</v>
      </c>
      <c r="H57" s="12" t="s">
        <v>20</v>
      </c>
      <c r="I57"/>
      <c r="J57"/>
      <c r="K57"/>
      <c r="L57"/>
      <c r="M57"/>
    </row>
    <row r="58" spans="1:25" x14ac:dyDescent="0.3">
      <c r="A58" s="13" t="s">
        <v>6</v>
      </c>
      <c r="B58" s="15">
        <f>IF(Auswahl_Jahr&lt;2004,,LOOKUP(TEXT($A$56,"####"),olap_iba!$30:$30,olap_iba!$5:$5))</f>
        <v>286</v>
      </c>
      <c r="C58" s="14">
        <f>IF(Auswahl_Jahr&lt;2004,,LOOKUP(TEXT($A$56,"####"),olap_iba!$30:$30,olap_iba!$3:$3))</f>
        <v>215</v>
      </c>
      <c r="D58" s="15">
        <f>C58-E58</f>
        <v>132</v>
      </c>
      <c r="E58" s="15">
        <f>IF(Auswahl_Jahr&lt;2004,,LOOKUP(TEXT($A$56,"####"),olap_iba!$34:$34,olap_iba!$35:$35))</f>
        <v>83</v>
      </c>
      <c r="F58" s="14">
        <f>IF(Auswahl_Jahr&lt;2004,,LOOKUP(TEXT($A$56,"####"),olap_iba!$30:$30,olap_iba!$4:$4))</f>
        <v>71</v>
      </c>
      <c r="G58" s="15">
        <f>F58-H58</f>
        <v>26</v>
      </c>
      <c r="H58" s="15">
        <f>IF(Auswahl_Jahr&lt;2004,,LOOKUP(TEXT($A$56,"####"),olap_iba!$34:$34,olap_iba!$36:$36))</f>
        <v>45</v>
      </c>
      <c r="I58"/>
      <c r="J58"/>
      <c r="K58"/>
      <c r="L58"/>
      <c r="M58"/>
    </row>
    <row r="59" spans="1:25" x14ac:dyDescent="0.3">
      <c r="A59" s="13" t="s">
        <v>7</v>
      </c>
      <c r="B59" s="15">
        <f>IF(Auswahl_Jahr&lt;2004,,LOOKUP(TEXT($A$56,"####"),olap_iba!$30:$30,olap_iba!$8:$8))</f>
        <v>467</v>
      </c>
      <c r="C59" s="14">
        <f>IF(Auswahl_Jahr&lt;2004,,LOOKUP(TEXT($A$56,"####"),olap_iba!$30:$30,olap_iba!$6:$6))</f>
        <v>404</v>
      </c>
      <c r="D59" s="15">
        <f t="shared" ref="D59:D67" si="0">C59-E59</f>
        <v>350</v>
      </c>
      <c r="E59" s="15">
        <f>IF(Auswahl_Jahr&lt;2004,,LOOKUP(TEXT($A$56,"####"),olap_iba!$34:$34,olap_iba!$37:$37))</f>
        <v>54</v>
      </c>
      <c r="F59" s="14">
        <f>IF(Auswahl_Jahr&lt;2004,,LOOKUP(TEXT($A$56,"####"),olap_iba!$30:$30,olap_iba!$7:$7))</f>
        <v>63</v>
      </c>
      <c r="G59" s="15">
        <f t="shared" ref="G59:G67" si="1">F59-H59</f>
        <v>53</v>
      </c>
      <c r="H59" s="15">
        <f>IF(Auswahl_Jahr&lt;2004,,LOOKUP(TEXT($A$56,"####"),olap_iba!$34:$34,olap_iba!$38:$38))</f>
        <v>10</v>
      </c>
      <c r="I59"/>
      <c r="J59"/>
      <c r="K59"/>
      <c r="L59"/>
      <c r="M59"/>
    </row>
    <row r="60" spans="1:25" x14ac:dyDescent="0.3">
      <c r="A60" s="13" t="s">
        <v>8</v>
      </c>
      <c r="B60" s="15">
        <f>IF(Auswahl_Jahr&lt;2004,,LOOKUP(TEXT($A$56,"####"),olap_iba!$30:$30,olap_iba!$11:$11))</f>
        <v>1401</v>
      </c>
      <c r="C60" s="14">
        <f>IF(Auswahl_Jahr&lt;2004,,LOOKUP(TEXT($A$56,"####"),olap_iba!$30:$30,olap_iba!$9:$9))</f>
        <v>1292</v>
      </c>
      <c r="D60" s="15">
        <f t="shared" si="0"/>
        <v>997</v>
      </c>
      <c r="E60" s="15">
        <f>IF(Auswahl_Jahr&lt;2004,,LOOKUP(TEXT($A$56,"####"),olap_iba!$34:$34,olap_iba!$39:$39))</f>
        <v>295</v>
      </c>
      <c r="F60" s="14">
        <f>IF(Auswahl_Jahr&lt;2004,,LOOKUP(TEXT($A$56,"####"),olap_iba!$30:$30,olap_iba!$10:$10))</f>
        <v>109</v>
      </c>
      <c r="G60" s="15">
        <f t="shared" si="1"/>
        <v>105</v>
      </c>
      <c r="H60" s="15">
        <f>IF(Auswahl_Jahr&lt;2004,,LOOKUP(TEXT($A$56,"####"),olap_iba!$34:$34,olap_iba!$40:$40))</f>
        <v>4</v>
      </c>
      <c r="I60"/>
      <c r="J60"/>
      <c r="K60"/>
      <c r="L60"/>
      <c r="M60"/>
    </row>
    <row r="61" spans="1:25" x14ac:dyDescent="0.3">
      <c r="A61" s="13" t="s">
        <v>9</v>
      </c>
      <c r="B61" s="15">
        <f>IF(Auswahl_Jahr&lt;2004,,LOOKUP(TEXT($A$56,"####"),olap_iba!$30:$30,olap_iba!$14:$14))</f>
        <v>1975</v>
      </c>
      <c r="C61" s="14">
        <f>IF(Auswahl_Jahr&lt;2004,,LOOKUP(TEXT($A$56,"####"),olap_iba!$30:$30,olap_iba!$12:$12))</f>
        <v>1719</v>
      </c>
      <c r="D61" s="15">
        <f t="shared" si="0"/>
        <v>1587</v>
      </c>
      <c r="E61" s="15">
        <f>IF(Auswahl_Jahr&lt;2004,,LOOKUP(TEXT($A$56,"####"),olap_iba!$34:$34,olap_iba!$41:$41))</f>
        <v>132</v>
      </c>
      <c r="F61" s="14">
        <f>IF(Auswahl_Jahr&lt;2004,,LOOKUP(TEXT($A$56,"####"),olap_iba!$30:$30,olap_iba!$13:$13))</f>
        <v>256</v>
      </c>
      <c r="G61" s="15">
        <f t="shared" si="1"/>
        <v>134</v>
      </c>
      <c r="H61" s="15">
        <f>IF(Auswahl_Jahr&lt;2004,,LOOKUP(TEXT($A$56,"####"),olap_iba!$34:$34,olap_iba!$42:$42))</f>
        <v>122</v>
      </c>
      <c r="I61"/>
      <c r="J61"/>
      <c r="K61"/>
      <c r="L61"/>
      <c r="M61"/>
    </row>
    <row r="62" spans="1:25" x14ac:dyDescent="0.3">
      <c r="A62" s="13" t="s">
        <v>10</v>
      </c>
      <c r="B62" s="15">
        <f>IF(Auswahl_Jahr&lt;2004,,LOOKUP(TEXT($A$56,"####"),olap_iba!$30:$30,olap_iba!$17:$17))</f>
        <v>418</v>
      </c>
      <c r="C62" s="14">
        <f>IF(Auswahl_Jahr&lt;2004,,LOOKUP(TEXT($A$56,"####"),olap_iba!$30:$30,olap_iba!$15:$15))</f>
        <v>235</v>
      </c>
      <c r="D62" s="15">
        <f t="shared" si="0"/>
        <v>217</v>
      </c>
      <c r="E62" s="15">
        <f>IF(Auswahl_Jahr&lt;2004,,LOOKUP(TEXT($A$56,"####"),olap_iba!$34:$34,olap_iba!$43:$43))</f>
        <v>18</v>
      </c>
      <c r="F62" s="14">
        <f>IF(Auswahl_Jahr&lt;2004,,LOOKUP(TEXT($A$56,"####"),olap_iba!$30:$30,olap_iba!$16:$16))</f>
        <v>183</v>
      </c>
      <c r="G62" s="15">
        <f t="shared" si="1"/>
        <v>87</v>
      </c>
      <c r="H62" s="15">
        <f>IF(Auswahl_Jahr&lt;2004,,LOOKUP(TEXT($A$56,"####"),olap_iba!$34:$34,olap_iba!$44:$44))</f>
        <v>96</v>
      </c>
      <c r="I62"/>
      <c r="J62"/>
      <c r="K62"/>
      <c r="L62"/>
      <c r="M62"/>
    </row>
    <row r="63" spans="1:25" x14ac:dyDescent="0.3">
      <c r="A63" s="13" t="s">
        <v>11</v>
      </c>
      <c r="B63" s="15">
        <f>IF(Auswahl_Jahr&lt;2004,,LOOKUP(TEXT($A$56,"####"),olap_iba!$30:$30,olap_iba!$20:$20))</f>
        <v>1488</v>
      </c>
      <c r="C63" s="14">
        <f>IF(Auswahl_Jahr&lt;2004,,LOOKUP(TEXT($A$56,"####"),olap_iba!$30:$30,olap_iba!$18:$18))</f>
        <v>1270</v>
      </c>
      <c r="D63" s="15">
        <f t="shared" si="0"/>
        <v>1127</v>
      </c>
      <c r="E63" s="15">
        <f>IF(Auswahl_Jahr&lt;2004,,LOOKUP(TEXT($A$56,"####"),olap_iba!$34:$34,olap_iba!$45:$45))</f>
        <v>143</v>
      </c>
      <c r="F63" s="14">
        <f>IF(Auswahl_Jahr&lt;2004,,LOOKUP(TEXT($A$56,"####"),olap_iba!$30:$30,olap_iba!$19:$19))</f>
        <v>218</v>
      </c>
      <c r="G63" s="15">
        <f t="shared" si="1"/>
        <v>117</v>
      </c>
      <c r="H63" s="15">
        <f>IF(Auswahl_Jahr&lt;2004,,LOOKUP(TEXT($A$56,"####"),olap_iba!$34:$34,olap_iba!$46:$46))</f>
        <v>101</v>
      </c>
      <c r="I63"/>
      <c r="J63"/>
      <c r="K63"/>
      <c r="L63"/>
      <c r="M63"/>
    </row>
    <row r="64" spans="1:25" x14ac:dyDescent="0.3">
      <c r="A64" s="13" t="s">
        <v>12</v>
      </c>
      <c r="B64" s="15">
        <f>IF(Auswahl_Jahr&lt;2004,,LOOKUP(TEXT($A$56,"####"),olap_iba!$30:$30,olap_iba!$23:$23))</f>
        <v>504</v>
      </c>
      <c r="C64" s="14">
        <f>IF(Auswahl_Jahr&lt;2004,,LOOKUP(TEXT($A$56,"####"),olap_iba!$30:$30,olap_iba!$21:$21))</f>
        <v>451</v>
      </c>
      <c r="D64" s="15">
        <f t="shared" si="0"/>
        <v>394</v>
      </c>
      <c r="E64" s="15">
        <f>IF(Auswahl_Jahr&lt;2004,,LOOKUP(TEXT($A$56,"####"),olap_iba!$34:$34,olap_iba!$47:$47))</f>
        <v>57</v>
      </c>
      <c r="F64" s="14">
        <f>IF(Auswahl_Jahr&lt;2004,,LOOKUP(TEXT($A$56,"####"),olap_iba!$30:$30,olap_iba!$22:$22))</f>
        <v>53</v>
      </c>
      <c r="G64" s="15">
        <f t="shared" si="1"/>
        <v>48</v>
      </c>
      <c r="H64" s="15">
        <f>IF(Auswahl_Jahr&lt;2004,,LOOKUP(TEXT($A$56,"####"),olap_iba!$34:$34,olap_iba!$48:$48))</f>
        <v>5</v>
      </c>
      <c r="I64"/>
      <c r="J64"/>
      <c r="K64"/>
      <c r="L64"/>
      <c r="M64"/>
    </row>
    <row r="65" spans="1:13" x14ac:dyDescent="0.3">
      <c r="A65" s="13" t="s">
        <v>13</v>
      </c>
      <c r="B65" s="15">
        <f>IF(Auswahl_Jahr&lt;2004,,LOOKUP(TEXT($A$56,"####"),olap_iba!$30:$30,olap_iba!$26:$26))</f>
        <v>327</v>
      </c>
      <c r="C65" s="14">
        <f>IF(Auswahl_Jahr&lt;2004,,LOOKUP(TEXT($A$56,"####"),olap_iba!$30:$30,olap_iba!$24:$24))</f>
        <v>255</v>
      </c>
      <c r="D65" s="15">
        <f t="shared" si="0"/>
        <v>249</v>
      </c>
      <c r="E65" s="15">
        <f>IF(Auswahl_Jahr&lt;2004,,LOOKUP(TEXT($A$56,"####"),olap_iba!$34:$34,olap_iba!$49:$49))</f>
        <v>6</v>
      </c>
      <c r="F65" s="14">
        <f>IF(Auswahl_Jahr&lt;2004,,LOOKUP(TEXT($A$56,"####"),olap_iba!$30:$30,olap_iba!$25:$25))</f>
        <v>72</v>
      </c>
      <c r="G65" s="15">
        <f t="shared" si="1"/>
        <v>47</v>
      </c>
      <c r="H65" s="15">
        <f>IF(Auswahl_Jahr&lt;2004,,LOOKUP(TEXT($A$56,"####"),olap_iba!$34:$34,olap_iba!$50:$50))</f>
        <v>25</v>
      </c>
      <c r="I65"/>
      <c r="J65"/>
      <c r="K65"/>
      <c r="L65"/>
      <c r="M65"/>
    </row>
    <row r="66" spans="1:13" x14ac:dyDescent="0.3">
      <c r="A66" s="13" t="s">
        <v>14</v>
      </c>
      <c r="B66" s="15">
        <f>IF(Auswahl_Jahr&lt;2004,,LOOKUP(TEXT($A$56,"####"),olap_iba!$30:$30,olap_iba!$29:$29))</f>
        <v>1496</v>
      </c>
      <c r="C66" s="14">
        <f>IF(Auswahl_Jahr&lt;2004,,LOOKUP(TEXT($A$56,"####"),olap_iba!$30:$30,olap_iba!$27:$27))</f>
        <v>1250</v>
      </c>
      <c r="D66" s="15">
        <f t="shared" si="0"/>
        <v>535</v>
      </c>
      <c r="E66" s="15">
        <f>IF(Auswahl_Jahr&lt;2004,,LOOKUP(TEXT($A$56,"####"),olap_iba!$34:$34,olap_iba!$51:$51))</f>
        <v>715</v>
      </c>
      <c r="F66" s="14">
        <f>IF(Auswahl_Jahr&lt;2004,,LOOKUP(TEXT($A$56,"####"),olap_iba!$30:$30,olap_iba!$28:$28))</f>
        <v>246</v>
      </c>
      <c r="G66" s="15">
        <f t="shared" si="1"/>
        <v>38</v>
      </c>
      <c r="H66" s="15">
        <f>IF(Auswahl_Jahr&lt;2004,,LOOKUP(TEXT($A$56,"####"),olap_iba!$34:$34,olap_iba!$52:$52))</f>
        <v>208</v>
      </c>
      <c r="I66"/>
      <c r="J66"/>
      <c r="K66"/>
      <c r="L66"/>
      <c r="M66"/>
    </row>
    <row r="67" spans="1:13" x14ac:dyDescent="0.3">
      <c r="A67" s="16" t="s">
        <v>15</v>
      </c>
      <c r="B67" s="19">
        <f>SUM(B58:B66)</f>
        <v>8362</v>
      </c>
      <c r="C67" s="17">
        <f>SUM(C58:C66)</f>
        <v>7091</v>
      </c>
      <c r="D67" s="17">
        <f t="shared" si="0"/>
        <v>5588</v>
      </c>
      <c r="E67" s="17">
        <f>SUM(E58:E66)</f>
        <v>1503</v>
      </c>
      <c r="F67" s="17">
        <f>SUM(F58:F66)</f>
        <v>1271</v>
      </c>
      <c r="G67" s="17">
        <f t="shared" si="1"/>
        <v>655</v>
      </c>
      <c r="H67" s="17">
        <f>SUM(H58:H66)</f>
        <v>616</v>
      </c>
      <c r="I67"/>
      <c r="J67"/>
      <c r="K67"/>
      <c r="L67"/>
      <c r="M67"/>
    </row>
    <row r="68" spans="1:13" x14ac:dyDescent="0.3">
      <c r="A68"/>
      <c r="B68"/>
      <c r="C68"/>
      <c r="D68" s="39">
        <f>D67+G67</f>
        <v>6243</v>
      </c>
      <c r="E68" s="39">
        <f>E67+H67</f>
        <v>2119</v>
      </c>
      <c r="F68"/>
      <c r="G68"/>
      <c r="H68"/>
      <c r="I68"/>
      <c r="J68"/>
      <c r="K68"/>
      <c r="L68"/>
      <c r="M68"/>
    </row>
    <row r="69" spans="1:13" x14ac:dyDescent="0.3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x14ac:dyDescent="0.3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x14ac:dyDescent="0.3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x14ac:dyDescent="0.3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x14ac:dyDescent="0.3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x14ac:dyDescent="0.3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x14ac:dyDescent="0.3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x14ac:dyDescent="0.3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x14ac:dyDescent="0.3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x14ac:dyDescent="0.3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x14ac:dyDescent="0.3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x14ac:dyDescent="0.3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x14ac:dyDescent="0.3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x14ac:dyDescent="0.3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x14ac:dyDescent="0.3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x14ac:dyDescent="0.3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x14ac:dyDescent="0.3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x14ac:dyDescent="0.3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x14ac:dyDescent="0.3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x14ac:dyDescent="0.3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x14ac:dyDescent="0.3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x14ac:dyDescent="0.3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x14ac:dyDescent="0.3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x14ac:dyDescent="0.3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x14ac:dyDescent="0.3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x14ac:dyDescent="0.3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x14ac:dyDescent="0.3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x14ac:dyDescent="0.3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x14ac:dyDescent="0.3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x14ac:dyDescent="0.3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x14ac:dyDescent="0.3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</row>
  </sheetData>
  <phoneticPr fontId="7" type="noConversion"/>
  <pageMargins left="0.7" right="0.7" top="0.78740157499999996" bottom="0.78740157499999996" header="0.3" footer="0.3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M26"/>
  <sheetViews>
    <sheetView workbookViewId="0">
      <selection activeCell="I12" sqref="I12"/>
    </sheetView>
  </sheetViews>
  <sheetFormatPr baseColWidth="10" defaultColWidth="11.42578125" defaultRowHeight="12.75" x14ac:dyDescent="0.2"/>
  <cols>
    <col min="1" max="3" width="22.140625" style="22" customWidth="1"/>
    <col min="4" max="16384" width="11.42578125" style="22"/>
  </cols>
  <sheetData>
    <row r="1" spans="1:13" x14ac:dyDescent="0.2">
      <c r="A1" s="44" t="s">
        <v>45</v>
      </c>
      <c r="B1" s="44"/>
      <c r="C1" s="44"/>
    </row>
    <row r="2" spans="1:13" ht="15" x14ac:dyDescent="0.3">
      <c r="A2" s="34" t="s">
        <v>26</v>
      </c>
      <c r="B2" s="34"/>
      <c r="C2" s="34"/>
      <c r="D2" s="22" t="s">
        <v>46</v>
      </c>
    </row>
    <row r="3" spans="1:13" ht="15" x14ac:dyDescent="0.3">
      <c r="A3" s="45" t="s">
        <v>27</v>
      </c>
      <c r="B3" s="45" t="str">
        <f>LEFT(A3,4)</f>
        <v>2002</v>
      </c>
      <c r="C3" s="45" t="str">
        <f>IF(LEN(A3)&gt;4,RIGHT(A3,LEN(A3)-5),"")</f>
        <v/>
      </c>
      <c r="D3" s="33">
        <v>2025</v>
      </c>
      <c r="E3" s="22">
        <f>LOOKUP(TEXT(Auswahl_Jahr,"####"),B3:B25,C3:C25)</f>
        <v>0</v>
      </c>
      <c r="F3" s="22" t="str">
        <f>Auswahl_Jahr&amp;" " &amp; E3</f>
        <v>2025 0</v>
      </c>
    </row>
    <row r="4" spans="1:13" ht="15" x14ac:dyDescent="0.3">
      <c r="A4" s="45" t="s">
        <v>28</v>
      </c>
      <c r="B4" s="45" t="str">
        <f t="shared" ref="B4:B15" si="0">LEFT(A4,4)</f>
        <v>2003</v>
      </c>
      <c r="C4" s="45" t="str">
        <f t="shared" ref="C4:C15" si="1">IF(LEN(A4)&gt;4,RIGHT(A4,LEN(A4)-5),"")</f>
        <v/>
      </c>
    </row>
    <row r="5" spans="1:13" ht="15" x14ac:dyDescent="0.3">
      <c r="A5" s="45" t="s">
        <v>29</v>
      </c>
      <c r="B5" s="45" t="str">
        <f t="shared" si="0"/>
        <v>2004</v>
      </c>
      <c r="C5" s="45" t="str">
        <f t="shared" si="1"/>
        <v/>
      </c>
      <c r="D5" s="69" t="s">
        <v>67</v>
      </c>
      <c r="E5" s="69"/>
      <c r="F5" s="69"/>
      <c r="G5" s="69"/>
      <c r="H5" s="69"/>
      <c r="I5" s="69"/>
      <c r="J5" s="69"/>
      <c r="K5" s="69"/>
      <c r="L5" s="69"/>
      <c r="M5" s="69"/>
    </row>
    <row r="6" spans="1:13" ht="15" x14ac:dyDescent="0.3">
      <c r="A6" s="45" t="s">
        <v>30</v>
      </c>
      <c r="B6" s="45" t="str">
        <f t="shared" si="0"/>
        <v>2005</v>
      </c>
      <c r="C6" s="45" t="str">
        <f t="shared" si="1"/>
        <v/>
      </c>
    </row>
    <row r="7" spans="1:13" ht="15" x14ac:dyDescent="0.3">
      <c r="A7" s="45" t="s">
        <v>31</v>
      </c>
      <c r="B7" s="45" t="str">
        <f t="shared" si="0"/>
        <v>2006</v>
      </c>
      <c r="C7" s="45" t="str">
        <f t="shared" si="1"/>
        <v/>
      </c>
    </row>
    <row r="8" spans="1:13" ht="15" x14ac:dyDescent="0.3">
      <c r="A8" s="45" t="s">
        <v>32</v>
      </c>
      <c r="B8" s="45" t="str">
        <f t="shared" si="0"/>
        <v>2007</v>
      </c>
      <c r="C8" s="45" t="str">
        <f t="shared" si="1"/>
        <v/>
      </c>
    </row>
    <row r="9" spans="1:13" ht="15" x14ac:dyDescent="0.3">
      <c r="A9" s="45" t="s">
        <v>33</v>
      </c>
      <c r="B9" s="45" t="str">
        <f t="shared" si="0"/>
        <v>2008</v>
      </c>
      <c r="C9" s="45" t="str">
        <f t="shared" si="1"/>
        <v/>
      </c>
    </row>
    <row r="10" spans="1:13" ht="15" x14ac:dyDescent="0.3">
      <c r="A10" s="45" t="s">
        <v>34</v>
      </c>
      <c r="B10" s="45" t="str">
        <f t="shared" si="0"/>
        <v>2009</v>
      </c>
      <c r="C10" s="45" t="str">
        <f t="shared" si="1"/>
        <v/>
      </c>
    </row>
    <row r="11" spans="1:13" ht="15" x14ac:dyDescent="0.3">
      <c r="A11" s="45" t="s">
        <v>35</v>
      </c>
      <c r="B11" s="45" t="str">
        <f t="shared" si="0"/>
        <v>2010</v>
      </c>
      <c r="C11" s="45" t="str">
        <f t="shared" si="1"/>
        <v/>
      </c>
    </row>
    <row r="12" spans="1:13" ht="15" x14ac:dyDescent="0.3">
      <c r="A12" s="45" t="s">
        <v>36</v>
      </c>
      <c r="B12" s="45" t="str">
        <f t="shared" si="0"/>
        <v>2011</v>
      </c>
      <c r="C12" s="45" t="str">
        <f t="shared" si="1"/>
        <v/>
      </c>
    </row>
    <row r="13" spans="1:13" ht="15" x14ac:dyDescent="0.3">
      <c r="A13" s="45" t="s">
        <v>37</v>
      </c>
      <c r="B13" s="45" t="str">
        <f t="shared" si="0"/>
        <v>2012</v>
      </c>
      <c r="C13" s="45" t="str">
        <f t="shared" si="1"/>
        <v/>
      </c>
    </row>
    <row r="14" spans="1:13" ht="15" x14ac:dyDescent="0.3">
      <c r="A14" s="45" t="s">
        <v>38</v>
      </c>
      <c r="B14" s="45" t="str">
        <f t="shared" si="0"/>
        <v>2013</v>
      </c>
      <c r="C14" s="45" t="str">
        <f t="shared" si="1"/>
        <v/>
      </c>
    </row>
    <row r="15" spans="1:13" ht="15" x14ac:dyDescent="0.3">
      <c r="A15" s="45" t="s">
        <v>60</v>
      </c>
      <c r="B15" s="45" t="str">
        <f t="shared" si="0"/>
        <v>2014</v>
      </c>
      <c r="C15" s="45" t="str">
        <f t="shared" si="1"/>
        <v/>
      </c>
    </row>
    <row r="16" spans="1:13" ht="15" x14ac:dyDescent="0.3">
      <c r="A16" s="45" t="s">
        <v>61</v>
      </c>
      <c r="B16" s="45" t="str">
        <f t="shared" ref="B16:B17" si="2">LEFT(A16,4)</f>
        <v>2015</v>
      </c>
      <c r="C16" s="45"/>
    </row>
    <row r="17" spans="1:3" ht="15" x14ac:dyDescent="0.3">
      <c r="A17" s="45" t="s">
        <v>62</v>
      </c>
      <c r="B17" s="45" t="str">
        <f t="shared" si="2"/>
        <v>2016</v>
      </c>
      <c r="C17" s="45" t="str">
        <f t="shared" ref="C17" si="3">IF(LEN(A17)&gt;4,RIGHT(A17,LEN(A17)-5),"")</f>
        <v/>
      </c>
    </row>
    <row r="18" spans="1:3" ht="15" x14ac:dyDescent="0.3">
      <c r="A18" s="45" t="s">
        <v>63</v>
      </c>
      <c r="B18" s="45" t="str">
        <f t="shared" ref="B18:B19" si="4">LEFT(A18,4)</f>
        <v>2017</v>
      </c>
    </row>
    <row r="19" spans="1:3" ht="15" x14ac:dyDescent="0.3">
      <c r="A19" s="45" t="s">
        <v>64</v>
      </c>
      <c r="B19" s="45" t="str">
        <f t="shared" si="4"/>
        <v>2018</v>
      </c>
    </row>
    <row r="20" spans="1:3" ht="15" x14ac:dyDescent="0.3">
      <c r="A20" s="45" t="s">
        <v>66</v>
      </c>
      <c r="B20" s="45" t="str">
        <f t="shared" ref="B20:B22" si="5">LEFT(A20,4)</f>
        <v>2019</v>
      </c>
    </row>
    <row r="21" spans="1:3" ht="15" x14ac:dyDescent="0.3">
      <c r="A21" s="45" t="s">
        <v>68</v>
      </c>
      <c r="B21" s="45" t="str">
        <f t="shared" si="5"/>
        <v>2020</v>
      </c>
    </row>
    <row r="22" spans="1:3" ht="15" x14ac:dyDescent="0.3">
      <c r="A22" s="45" t="s">
        <v>69</v>
      </c>
      <c r="B22" s="45" t="str">
        <f t="shared" si="5"/>
        <v>2021</v>
      </c>
    </row>
    <row r="23" spans="1:3" ht="15" x14ac:dyDescent="0.3">
      <c r="A23" s="45" t="s">
        <v>70</v>
      </c>
      <c r="B23" s="45" t="str">
        <f t="shared" ref="B23:B24" si="6">LEFT(A23,4)</f>
        <v>2022</v>
      </c>
    </row>
    <row r="24" spans="1:3" ht="15" x14ac:dyDescent="0.3">
      <c r="A24" s="45" t="s">
        <v>71</v>
      </c>
      <c r="B24" s="45" t="str">
        <f t="shared" si="6"/>
        <v>2023</v>
      </c>
    </row>
    <row r="25" spans="1:3" ht="15" x14ac:dyDescent="0.3">
      <c r="A25" s="45" t="s">
        <v>72</v>
      </c>
      <c r="B25" s="45" t="str">
        <f t="shared" ref="B25" si="7">LEFT(A25,4)</f>
        <v>2024</v>
      </c>
    </row>
    <row r="26" spans="1:3" ht="15" x14ac:dyDescent="0.3">
      <c r="A26" s="45" t="s">
        <v>73</v>
      </c>
      <c r="B26" s="45" t="str">
        <f t="shared" ref="B26" si="8">LEFT(A26,4)</f>
        <v>2025</v>
      </c>
    </row>
  </sheetData>
  <sheetProtection selectLockedCells="1" selectUnlockedCells="1"/>
  <phoneticPr fontId="7" type="noConversion"/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9</vt:i4>
      </vt:variant>
    </vt:vector>
  </HeadingPairs>
  <TitlesOfParts>
    <vt:vector size="10" baseType="lpstr">
      <vt:lpstr>LL_BDL</vt:lpstr>
      <vt:lpstr>Auswahl_Jahr</vt:lpstr>
      <vt:lpstr>Auswahl_Status</vt:lpstr>
      <vt:lpstr>Diagrammtitel</vt:lpstr>
      <vt:lpstr>LL_BDL!Druckbereich</vt:lpstr>
      <vt:lpstr>IBA</vt:lpstr>
      <vt:lpstr>inEinr</vt:lpstr>
      <vt:lpstr>inUnt</vt:lpstr>
      <vt:lpstr>TQL</vt:lpstr>
      <vt:lpstr>VLZ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FrischmannG</dc:creator>
  <cp:lastModifiedBy>Perzy Cornelia | WKOE</cp:lastModifiedBy>
  <cp:lastPrinted>2019-01-09T12:45:42Z</cp:lastPrinted>
  <dcterms:created xsi:type="dcterms:W3CDTF">2010-01-13T11:16:11Z</dcterms:created>
  <dcterms:modified xsi:type="dcterms:W3CDTF">2026-01-07T12:56:52Z</dcterms:modified>
</cp:coreProperties>
</file>