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Daten\Lehrlingsstatistik\DASHBOARD Lehrlinge\BDL-Auswahl\"/>
    </mc:Choice>
  </mc:AlternateContent>
  <xr:revisionPtr revIDLastSave="0" documentId="13_ncr:1_{7C131023-7370-4823-900F-076C1921BC27}" xr6:coauthVersionLast="47" xr6:coauthVersionMax="47" xr10:uidLastSave="{00000000-0000-0000-0000-000000000000}"/>
  <bookViews>
    <workbookView xWindow="-120" yWindow="-120" windowWidth="29040" windowHeight="15720" tabRatio="813" xr2:uid="{00000000-000D-0000-FFFF-FFFF00000000}"/>
  </bookViews>
  <sheets>
    <sheet name="LL_Sp" sheetId="3" r:id="rId1"/>
    <sheet name="olap_sparte" sheetId="29" state="veryHidden" r:id="rId2"/>
    <sheet name="olap_iba" sheetId="31" state="veryHidden" r:id="rId3"/>
    <sheet name="Dropdown" sheetId="27" state="veryHidden" r:id="rId4"/>
  </sheets>
  <definedNames>
    <definedName name="Abfrage_von_MS_Access_Database" localSheetId="3" hidden="1">Dropdown!#REF!</definedName>
    <definedName name="Abfrage_von_MS_Access_Database_1" localSheetId="3" hidden="1">Dropdown!#REF!</definedName>
    <definedName name="Abfrage_von_MS_Access_Database_2" localSheetId="3" hidden="1">Dropdown!#REF!</definedName>
    <definedName name="Auswahl_Bundesland">Dropdown!$K$3</definedName>
    <definedName name="Auswahl_Jahr">Dropdown!$D$3</definedName>
    <definedName name="Auswahl_Status">Dropdown!$E$3</definedName>
    <definedName name="_xlnm.Print_Area" localSheetId="0">LL_Sp!$A$1:$E$53</definedName>
    <definedName name="IBA">olap_iba!$B$68</definedName>
    <definedName name="inEinr">olap_iba!$E$69</definedName>
    <definedName name="inUnt">olap_iba!$D$69</definedName>
    <definedName name="MatrixLL">olap_sparte!$E$1:$XFD$92</definedName>
    <definedName name="TQL">olap_iba!$F$68</definedName>
    <definedName name="VLZ">olap_iba!$C$68</definedName>
  </definedNames>
  <calcPr calcId="191029"/>
  <pivotCaches>
    <pivotCache cacheId="249" r:id="rId5"/>
    <pivotCache cacheId="25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6" i="27" l="1"/>
  <c r="K3" i="27"/>
  <c r="E3" i="27"/>
  <c r="A32" i="3"/>
  <c r="A4" i="29" l="1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3" i="29"/>
  <c r="A24" i="29"/>
  <c r="A25" i="29"/>
  <c r="A26" i="29"/>
  <c r="A27" i="29"/>
  <c r="A28" i="29"/>
  <c r="A29" i="29"/>
  <c r="A30" i="29"/>
  <c r="A31" i="29"/>
  <c r="A32" i="29"/>
  <c r="A33" i="29"/>
  <c r="A34" i="29"/>
  <c r="A35" i="29"/>
  <c r="A36" i="29"/>
  <c r="A37" i="29"/>
  <c r="A38" i="29"/>
  <c r="A39" i="29"/>
  <c r="A40" i="29"/>
  <c r="A41" i="29"/>
  <c r="A42" i="29"/>
  <c r="A43" i="29"/>
  <c r="A44" i="29"/>
  <c r="A45" i="29"/>
  <c r="A46" i="29"/>
  <c r="A47" i="29"/>
  <c r="A48" i="29"/>
  <c r="A49" i="29"/>
  <c r="A50" i="29"/>
  <c r="A51" i="29"/>
  <c r="A52" i="29"/>
  <c r="A53" i="29"/>
  <c r="A54" i="29"/>
  <c r="A55" i="29"/>
  <c r="A56" i="29"/>
  <c r="A57" i="29"/>
  <c r="A58" i="29"/>
  <c r="A59" i="29"/>
  <c r="A60" i="29"/>
  <c r="A61" i="29"/>
  <c r="A62" i="29"/>
  <c r="A63" i="29"/>
  <c r="A64" i="29"/>
  <c r="A65" i="29"/>
  <c r="A66" i="29"/>
  <c r="A67" i="29"/>
  <c r="A68" i="29"/>
  <c r="A69" i="29"/>
  <c r="A70" i="29"/>
  <c r="A71" i="29"/>
  <c r="A72" i="29"/>
  <c r="A73" i="29"/>
  <c r="A74" i="29"/>
  <c r="A75" i="29"/>
  <c r="A76" i="29"/>
  <c r="A77" i="29"/>
  <c r="A78" i="29"/>
  <c r="A79" i="29"/>
  <c r="A80" i="29"/>
  <c r="A81" i="29"/>
  <c r="A82" i="29"/>
  <c r="A83" i="29"/>
  <c r="A84" i="29"/>
  <c r="A85" i="29"/>
  <c r="A86" i="29"/>
  <c r="A87" i="29"/>
  <c r="A88" i="29"/>
  <c r="A89" i="29"/>
  <c r="A90" i="29"/>
  <c r="A91" i="29"/>
  <c r="A92" i="29"/>
  <c r="A3" i="29"/>
  <c r="G96" i="29"/>
  <c r="I12" i="27"/>
  <c r="I11" i="27"/>
  <c r="I10" i="27"/>
  <c r="I9" i="27"/>
  <c r="I8" i="27"/>
  <c r="I7" i="27"/>
  <c r="I6" i="27"/>
  <c r="I5" i="27"/>
  <c r="I4" i="27"/>
  <c r="B25" i="27"/>
  <c r="W30" i="31"/>
  <c r="V30" i="31"/>
  <c r="U30" i="31"/>
  <c r="T30" i="31"/>
  <c r="S30" i="31"/>
  <c r="R30" i="31"/>
  <c r="Q30" i="31"/>
  <c r="P30" i="31"/>
  <c r="O30" i="31"/>
  <c r="N30" i="31"/>
  <c r="M30" i="31"/>
  <c r="L30" i="31"/>
  <c r="K30" i="31"/>
  <c r="J30" i="31"/>
  <c r="I30" i="31"/>
  <c r="H30" i="31"/>
  <c r="G30" i="31"/>
  <c r="F30" i="31"/>
  <c r="E30" i="31"/>
  <c r="D30" i="31"/>
  <c r="C30" i="31"/>
  <c r="B24" i="27"/>
  <c r="B22" i="27"/>
  <c r="B23" i="27"/>
  <c r="B21" i="27"/>
  <c r="C104" i="29" l="1"/>
  <c r="A31" i="3"/>
  <c r="A68" i="31"/>
  <c r="C107" i="29"/>
  <c r="B102" i="29"/>
  <c r="B98" i="29"/>
  <c r="B99" i="29"/>
  <c r="B101" i="29"/>
  <c r="C106" i="29"/>
  <c r="B97" i="29"/>
  <c r="B106" i="29"/>
  <c r="B104" i="29"/>
  <c r="B103" i="29"/>
  <c r="B100" i="29"/>
  <c r="C105" i="29"/>
  <c r="E5" i="3"/>
  <c r="C98" i="29"/>
  <c r="C97" i="29"/>
  <c r="C99" i="29"/>
  <c r="C100" i="29"/>
  <c r="C101" i="29"/>
  <c r="C102" i="29"/>
  <c r="C103" i="29"/>
  <c r="B20" i="27"/>
  <c r="B19" i="27" l="1"/>
  <c r="B18" i="27" l="1"/>
  <c r="A4" i="3" l="1"/>
  <c r="B17" i="27" l="1"/>
  <c r="B16" i="27" l="1"/>
  <c r="A19" i="3" l="1"/>
  <c r="B4" i="27" l="1"/>
  <c r="B5" i="27"/>
  <c r="B6" i="27"/>
  <c r="B7" i="27"/>
  <c r="B8" i="27"/>
  <c r="B9" i="27"/>
  <c r="B10" i="27"/>
  <c r="B11" i="27"/>
  <c r="B12" i="27"/>
  <c r="B13" i="27"/>
  <c r="B14" i="27"/>
  <c r="E96" i="29" s="1"/>
  <c r="B15" i="27"/>
  <c r="B3" i="27"/>
  <c r="A56" i="31" l="1"/>
  <c r="E95" i="29"/>
  <c r="E97" i="29" s="1"/>
  <c r="F3" i="27"/>
  <c r="A29" i="3"/>
  <c r="G95" i="29" l="1"/>
  <c r="E103" i="29"/>
  <c r="E106" i="29"/>
  <c r="E101" i="29"/>
  <c r="E99" i="29"/>
  <c r="E98" i="29"/>
  <c r="E102" i="29"/>
  <c r="E100" i="29"/>
  <c r="E104" i="29"/>
  <c r="H66" i="31"/>
  <c r="E105" i="29" l="1"/>
  <c r="G103" i="29"/>
  <c r="H103" i="29" s="1"/>
  <c r="G106" i="29"/>
  <c r="I106" i="29" s="1"/>
  <c r="G97" i="29"/>
  <c r="G101" i="29"/>
  <c r="I101" i="29" s="1"/>
  <c r="G99" i="29"/>
  <c r="I99" i="29" s="1"/>
  <c r="G98" i="29"/>
  <c r="I98" i="29" s="1"/>
  <c r="G102" i="29"/>
  <c r="I102" i="29" s="1"/>
  <c r="G100" i="29"/>
  <c r="I100" i="29" s="1"/>
  <c r="G104" i="29"/>
  <c r="I104" i="29" s="1"/>
  <c r="B66" i="31"/>
  <c r="C65" i="31"/>
  <c r="F59" i="31"/>
  <c r="B60" i="31"/>
  <c r="B64" i="31"/>
  <c r="C59" i="31"/>
  <c r="C63" i="31"/>
  <c r="E58" i="31"/>
  <c r="E62" i="31"/>
  <c r="E66" i="31"/>
  <c r="F61" i="31"/>
  <c r="F65" i="31"/>
  <c r="H59" i="31"/>
  <c r="H63" i="31"/>
  <c r="B62" i="31"/>
  <c r="B61" i="31"/>
  <c r="B65" i="31"/>
  <c r="C60" i="31"/>
  <c r="C64" i="31"/>
  <c r="E59" i="31"/>
  <c r="E63" i="31"/>
  <c r="F58" i="31"/>
  <c r="F62" i="31"/>
  <c r="F66" i="31"/>
  <c r="G66" i="31" s="1"/>
  <c r="H60" i="31"/>
  <c r="H64" i="31"/>
  <c r="B58" i="31"/>
  <c r="C61" i="31"/>
  <c r="E60" i="31"/>
  <c r="E64" i="31"/>
  <c r="F63" i="31"/>
  <c r="H61" i="31"/>
  <c r="H65" i="31"/>
  <c r="B59" i="31"/>
  <c r="B63" i="31"/>
  <c r="C58" i="31"/>
  <c r="C62" i="31"/>
  <c r="C66" i="31"/>
  <c r="E61" i="31"/>
  <c r="E65" i="31"/>
  <c r="F60" i="31"/>
  <c r="F64" i="31"/>
  <c r="H58" i="31"/>
  <c r="H62" i="31"/>
  <c r="H102" i="29" l="1"/>
  <c r="H98" i="29"/>
  <c r="H104" i="29"/>
  <c r="H99" i="29"/>
  <c r="H106" i="29"/>
  <c r="H101" i="29"/>
  <c r="H100" i="29"/>
  <c r="G105" i="29"/>
  <c r="G107" i="29" s="1"/>
  <c r="I103" i="29"/>
  <c r="I97" i="29"/>
  <c r="H97" i="29"/>
  <c r="E107" i="29"/>
  <c r="E67" i="31"/>
  <c r="E68" i="31" s="1"/>
  <c r="G61" i="31"/>
  <c r="F67" i="31"/>
  <c r="F68" i="31" s="1"/>
  <c r="G58" i="31"/>
  <c r="G65" i="31"/>
  <c r="G62" i="31"/>
  <c r="G60" i="31"/>
  <c r="D59" i="31"/>
  <c r="G64" i="31"/>
  <c r="D63" i="31"/>
  <c r="D64" i="31"/>
  <c r="D60" i="31"/>
  <c r="B67" i="31"/>
  <c r="B68" i="31" s="1"/>
  <c r="A25" i="3" s="1"/>
  <c r="H67" i="31"/>
  <c r="H68" i="31" s="1"/>
  <c r="D61" i="31"/>
  <c r="D66" i="31"/>
  <c r="D62" i="31"/>
  <c r="G63" i="31"/>
  <c r="D58" i="31"/>
  <c r="C67" i="31"/>
  <c r="C68" i="31" s="1"/>
  <c r="D65" i="31"/>
  <c r="G59" i="31"/>
  <c r="H107" i="29" l="1"/>
  <c r="A26" i="3"/>
  <c r="H105" i="29"/>
  <c r="E69" i="31"/>
  <c r="I105" i="29"/>
  <c r="I107" i="29"/>
  <c r="G67" i="31"/>
  <c r="G68" i="31" s="1"/>
  <c r="D67" i="31"/>
  <c r="D68" i="31" s="1"/>
  <c r="D69" i="31" l="1"/>
  <c r="A27" i="3" s="1"/>
  <c r="B18" i="3" l="1"/>
  <c r="B10" i="3" l="1"/>
  <c r="B12" i="3"/>
  <c r="B14" i="3"/>
  <c r="B16" i="3"/>
  <c r="E18" i="3"/>
  <c r="B11" i="3"/>
  <c r="B13" i="3"/>
  <c r="B15" i="3"/>
  <c r="B9" i="3" l="1"/>
  <c r="B17" i="3"/>
  <c r="F107" i="29"/>
  <c r="C19" i="3" s="1"/>
  <c r="B19" i="3"/>
  <c r="F103" i="29"/>
  <c r="D10" i="3"/>
  <c r="D12" i="3"/>
  <c r="D14" i="3"/>
  <c r="D18" i="3"/>
  <c r="F99" i="29"/>
  <c r="D16" i="3"/>
  <c r="F101" i="29"/>
  <c r="D11" i="3"/>
  <c r="F97" i="29"/>
  <c r="F102" i="29"/>
  <c r="E10" i="3"/>
  <c r="E16" i="3"/>
  <c r="E12" i="3"/>
  <c r="E13" i="3"/>
  <c r="E9" i="3"/>
  <c r="D19" i="3"/>
  <c r="E14" i="3"/>
  <c r="D15" i="3"/>
  <c r="F98" i="29"/>
  <c r="E15" i="3"/>
  <c r="E11" i="3"/>
  <c r="E19" i="3"/>
  <c r="D13" i="3"/>
  <c r="D9" i="3"/>
  <c r="F104" i="29"/>
  <c r="F100" i="29"/>
  <c r="F106" i="29"/>
  <c r="Q106" i="29" l="1"/>
  <c r="R106" i="29" s="1"/>
  <c r="C18" i="3"/>
  <c r="Q99" i="29"/>
  <c r="R99" i="29" s="1"/>
  <c r="C11" i="3"/>
  <c r="Q103" i="29"/>
  <c r="R103" i="29" s="1"/>
  <c r="C15" i="3"/>
  <c r="Q100" i="29"/>
  <c r="R100" i="29" s="1"/>
  <c r="C12" i="3"/>
  <c r="Q98" i="29"/>
  <c r="R98" i="29" s="1"/>
  <c r="C10" i="3"/>
  <c r="Q102" i="29"/>
  <c r="R102" i="29" s="1"/>
  <c r="C14" i="3"/>
  <c r="Q97" i="29"/>
  <c r="R97" i="29" s="1"/>
  <c r="C9" i="3"/>
  <c r="Q101" i="29"/>
  <c r="R101" i="29" s="1"/>
  <c r="C13" i="3"/>
  <c r="Q104" i="29"/>
  <c r="R104" i="29" s="1"/>
  <c r="C16" i="3"/>
  <c r="D17" i="3"/>
  <c r="E17" i="3"/>
  <c r="F105" i="29"/>
  <c r="C17" i="3" s="1"/>
  <c r="E110" i="29" l="1"/>
  <c r="F111" i="29"/>
  <c r="F112" i="29"/>
  <c r="F113" i="29"/>
  <c r="F114" i="29"/>
  <c r="F115" i="29"/>
  <c r="F116" i="29"/>
  <c r="F117" i="29"/>
  <c r="F118" i="29"/>
  <c r="F110" i="29"/>
  <c r="E111" i="29" l="1"/>
  <c r="E112" i="29"/>
  <c r="E113" i="29"/>
  <c r="E114" i="29"/>
  <c r="E116" i="29"/>
  <c r="E117" i="29"/>
  <c r="E115" i="29"/>
  <c r="E118" i="2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Webanalysis.web.wk.wknet_54038 Lehrlingsstatistik AnzahlLehrlingeundLehrbetriebeFGRÖsterr" type="5" refreshedVersion="4" savePassword="1" deleted="1" background="1" saveData="1">
    <dbPr connection="" command="" commandType="1"/>
    <olapPr sendLocale="1" rowDrillCount="1000"/>
  </connection>
</connections>
</file>

<file path=xl/sharedStrings.xml><?xml version="1.0" encoding="utf-8"?>
<sst xmlns="http://schemas.openxmlformats.org/spreadsheetml/2006/main" count="498" uniqueCount="133">
  <si>
    <t>Bundesland</t>
  </si>
  <si>
    <t>Lehrlinge</t>
  </si>
  <si>
    <t>Veränderung zum Vorjahr</t>
  </si>
  <si>
    <t>absolut</t>
  </si>
  <si>
    <t>in %</t>
  </si>
  <si>
    <t>Burgenland</t>
  </si>
  <si>
    <t>Kärnten</t>
  </si>
  <si>
    <t>Niederösterreich</t>
  </si>
  <si>
    <t>Oberösterreich</t>
  </si>
  <si>
    <t>Salzburg</t>
  </si>
  <si>
    <t>Steiermark</t>
  </si>
  <si>
    <t>Tirol</t>
  </si>
  <si>
    <t>Vorarlberg</t>
  </si>
  <si>
    <t>Wien</t>
  </si>
  <si>
    <t>ÖSTERREICH</t>
  </si>
  <si>
    <t>Lehrlinge nach Sparten</t>
  </si>
  <si>
    <t>Sparte</t>
  </si>
  <si>
    <t>Gewerbe und Handwerk</t>
  </si>
  <si>
    <t>Industrie</t>
  </si>
  <si>
    <t>Handel</t>
  </si>
  <si>
    <t>Bank und Versicherung</t>
  </si>
  <si>
    <t>Transport und Verkehr</t>
  </si>
  <si>
    <t>Tourismus und Freizeitwirtschaft</t>
  </si>
  <si>
    <t>Information und Consulting</t>
  </si>
  <si>
    <t>insgesamt</t>
  </si>
  <si>
    <t>§ 8b (1)
gesamt</t>
  </si>
  <si>
    <t>in 
Unter-
nehmen</t>
  </si>
  <si>
    <t>in
Einrich-
tungen</t>
  </si>
  <si>
    <t>§ 8b (2)
gesamt</t>
  </si>
  <si>
    <t>2) Ausbildungseinrichtungen nach dem Berufsausbildungsgesetz 
    (z.B. Überbetriebliche Lehrausbildungen im Auftrag des AMS, selbständige Ausbildungseinrichtungen).</t>
  </si>
  <si>
    <r>
      <t>§ 8 b Abs. 1 BAG</t>
    </r>
    <r>
      <rPr>
        <sz val="10"/>
        <rFont val="Trebuchet MS"/>
        <family val="2"/>
      </rPr>
      <t xml:space="preserve">
</t>
    </r>
    <r>
      <rPr>
        <sz val="8"/>
        <rFont val="Trebuchet MS"/>
        <family val="2"/>
      </rPr>
      <t>(Verlängerung der Lehrzeit)</t>
    </r>
  </si>
  <si>
    <r>
      <t>§ 8 b Abs. 2 BAG</t>
    </r>
    <r>
      <rPr>
        <sz val="10"/>
        <rFont val="Trebuchet MS"/>
        <family val="2"/>
      </rPr>
      <t xml:space="preserve">
</t>
    </r>
    <r>
      <rPr>
        <sz val="8"/>
        <rFont val="Trebuchet MS"/>
        <family val="2"/>
      </rPr>
      <t>(Teilqualifizierung)</t>
    </r>
  </si>
  <si>
    <t xml:space="preserve">    Der Bereich "Sonstige Lehrberechtigte" wurde bis zum Jahr 2012 als "Nichtkammer" bezeichnet.</t>
  </si>
  <si>
    <t xml:space="preserve">1) Nicht der Kammer der gewerblichen Wirtschaft zugehörige Betriebe (z.B. Rechtsanwälte, Magistrate, usw). </t>
  </si>
  <si>
    <t>AnzahlLL</t>
  </si>
  <si>
    <t>Spaltenbeschriftungen</t>
  </si>
  <si>
    <t>Zeilenbeschriftungen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</si>
  <si>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</si>
  <si>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</si>
  <si>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</si>
  <si>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</si>
  <si>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</si>
  <si>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</si>
  <si>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</si>
  <si>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</si>
  <si>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</si>
  <si>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</si>
  <si>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</si>
  <si>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</si>
  <si>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Gesamtergebnis</t>
  </si>
  <si>
    <t>Anteil</t>
  </si>
  <si>
    <t>Veraend_abs</t>
  </si>
  <si>
    <t>Veraend_Proz</t>
  </si>
  <si>
    <t>Anteil absteigend sortiert für Kreisdiagramm - mittels Formel</t>
  </si>
  <si>
    <t>Auswahl_Jahr</t>
  </si>
  <si>
    <t>Auswahl</t>
  </si>
  <si>
    <t>Gewerbe &amp; Handwerk</t>
  </si>
  <si>
    <t>Bank &amp; Versicherung</t>
  </si>
  <si>
    <t>Transport &amp; Verkehr</t>
  </si>
  <si>
    <t>Tourismus &amp; Freizeitwirtschaft</t>
  </si>
  <si>
    <t>Information &amp; Consulting</t>
  </si>
  <si>
    <t>Sonstige Lehrberechtigte</t>
  </si>
  <si>
    <t>Überbetriebliche Lehrausbildung</t>
  </si>
  <si>
    <t>BSGH</t>
  </si>
  <si>
    <t>BSI</t>
  </si>
  <si>
    <t>BSH</t>
  </si>
  <si>
    <t>BSBV</t>
  </si>
  <si>
    <t>BSTV</t>
  </si>
  <si>
    <t>BSTF</t>
  </si>
  <si>
    <t>BSIC</t>
  </si>
  <si>
    <t>SLB</t>
  </si>
  <si>
    <t>Summe der Ausbildungsbetriebe</t>
  </si>
  <si>
    <t>ÜBLA</t>
  </si>
  <si>
    <t>Insgesamt</t>
  </si>
  <si>
    <t>gem.§8b Abs.1</t>
  </si>
  <si>
    <t>gem.§8b Abs.2</t>
  </si>
  <si>
    <t>Lehrvertragsart</t>
  </si>
  <si>
    <t>Burgenland Ergebnis</t>
  </si>
  <si>
    <t>Kärnten Ergebnis</t>
  </si>
  <si>
    <t>Niederösterreich Ergebnis</t>
  </si>
  <si>
    <t>Oberösterreich Ergebnis</t>
  </si>
  <si>
    <t>Salzburg Ergebnis</t>
  </si>
  <si>
    <t>Steiermark Ergebnis</t>
  </si>
  <si>
    <t>Tirol Ergebnis</t>
  </si>
  <si>
    <t>Vorarlberg Ergebnis</t>
  </si>
  <si>
    <t>Wien Ergebnis</t>
  </si>
  <si>
    <t>2014</t>
  </si>
  <si>
    <t xml:space="preserve">    (zB Überbetriebliche Lehrausbildungen im Auftrag des AMS, selbständige Ausbildungseinrichtungen).</t>
  </si>
  <si>
    <t>2015</t>
  </si>
  <si>
    <t>2016</t>
  </si>
  <si>
    <t xml:space="preserve">    Summe in Ausbildungsbetrieben</t>
  </si>
  <si>
    <r>
      <t xml:space="preserve">Sonstige Lehrberechtigte </t>
    </r>
    <r>
      <rPr>
        <vertAlign val="superscript"/>
        <sz val="10"/>
        <rFont val="Trebuchet MS"/>
        <family val="2"/>
      </rPr>
      <t>1)</t>
    </r>
  </si>
  <si>
    <r>
      <t xml:space="preserve">Überbetriebliche Lehrausbildung </t>
    </r>
    <r>
      <rPr>
        <vertAlign val="superscript"/>
        <sz val="10"/>
        <rFont val="Trebuchet MS"/>
        <family val="2"/>
      </rPr>
      <t>2)</t>
    </r>
  </si>
  <si>
    <t>2017</t>
  </si>
  <si>
    <t>2018</t>
  </si>
  <si>
    <t>Rundungsdifferenzen wurden nicht ausgeglichen.</t>
  </si>
  <si>
    <t>2019</t>
  </si>
  <si>
    <t>2020</t>
  </si>
  <si>
    <t>2021</t>
  </si>
  <si>
    <t>2022</t>
  </si>
  <si>
    <t>2023</t>
  </si>
  <si>
    <t>2024</t>
  </si>
  <si>
    <t>AnzahlLL_2002</t>
  </si>
  <si>
    <t>AnzahlLL_2003</t>
  </si>
  <si>
    <t>AnzahlLL_2004</t>
  </si>
  <si>
    <t>AnzahlLL_2005</t>
  </si>
  <si>
    <t>AnzahlLL_2006</t>
  </si>
  <si>
    <t>AnzahlLL_2007</t>
  </si>
  <si>
    <t>AnzahlLL_2008</t>
  </si>
  <si>
    <t>AnzahlLL_2009</t>
  </si>
  <si>
    <t>AnzahlLL_2010</t>
  </si>
  <si>
    <t>AnzahlLL_2011</t>
  </si>
  <si>
    <t>AnzahlLL_2012</t>
  </si>
  <si>
    <t>AnzahlLL_2013</t>
  </si>
  <si>
    <t>AnzahlLL_2014</t>
  </si>
  <si>
    <t>AnzahlLL_2015</t>
  </si>
  <si>
    <t>AnzahlLL_2016</t>
  </si>
  <si>
    <t>AnzahlLL_2017</t>
  </si>
  <si>
    <t>AnzahlLL_2018</t>
  </si>
  <si>
    <t>AnzahlLL_2019</t>
  </si>
  <si>
    <t>AnzahlLL_2020</t>
  </si>
  <si>
    <t>AnzahlLL_2021</t>
  </si>
  <si>
    <t>AnzahlLL_2022</t>
  </si>
  <si>
    <t>AnzahlLL_2023</t>
  </si>
  <si>
    <t>AnzahlLL_2024</t>
  </si>
  <si>
    <t>Auswahl_Verknüpfung</t>
  </si>
  <si>
    <t>Index</t>
  </si>
  <si>
    <t>Österreich</t>
  </si>
  <si>
    <t>Zeilenindex</t>
  </si>
  <si>
    <t>Auswahl_Bundesland</t>
  </si>
  <si>
    <t>Hilfsspalte (bei doppelten Werten) für Grafik</t>
  </si>
  <si>
    <t>AnzahlLL_2025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</si>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</sst>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??0.0"/>
    <numFmt numFmtId="165" formatCode="\+\ ?,???;\-\ ?,???"/>
    <numFmt numFmtId="166" formatCode="\+?0.0;\-?0.0"/>
    <numFmt numFmtId="167" formatCode="0.0"/>
    <numFmt numFmtId="168" formatCode="???,##0"/>
    <numFmt numFmtId="169" formatCode="???,??0"/>
    <numFmt numFmtId="170" formatCode="?,??0"/>
    <numFmt numFmtId="171" formatCode="#,###"/>
    <numFmt numFmtId="172" formatCode="#,###.0"/>
    <numFmt numFmtId="173" formatCode="_-* #,##0.00\ &quot;€&quot;_-;\-* #,##0.00\ &quot;€&quot;_-;_-* &quot;-&quot;??\ &quot;€&quot;_-;_-@_-"/>
    <numFmt numFmtId="174" formatCode="\+\ ?,??0;\-\ ?,??0"/>
  </numFmts>
  <fonts count="19" x14ac:knownFonts="1">
    <font>
      <sz val="10"/>
      <color theme="1"/>
      <name val="Trebuchet MS"/>
      <family val="2"/>
    </font>
    <font>
      <sz val="11"/>
      <color theme="1"/>
      <name val="Trebuchet MS"/>
      <family val="2"/>
    </font>
    <font>
      <sz val="10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sz val="12"/>
      <name val="Trebuchet MS"/>
      <family val="2"/>
    </font>
    <font>
      <sz val="10"/>
      <name val="MS Sans Serif"/>
      <family val="2"/>
    </font>
    <font>
      <sz val="8"/>
      <name val="Trebuchet MS"/>
      <family val="2"/>
    </font>
    <font>
      <b/>
      <sz val="8"/>
      <name val="Trebuchet MS"/>
      <family val="2"/>
    </font>
    <font>
      <sz val="10"/>
      <color theme="1"/>
      <name val="Trebuchet MS"/>
      <family val="2"/>
    </font>
    <font>
      <sz val="10"/>
      <color theme="1"/>
      <name val="Arial"/>
      <family val="2"/>
    </font>
    <font>
      <b/>
      <sz val="12"/>
      <color theme="1" tint="0.34998626667073579"/>
      <name val="Trebuchet MS"/>
      <family val="2"/>
    </font>
    <font>
      <sz val="12"/>
      <color theme="1" tint="0.34998626667073579"/>
      <name val="Trebuchet MS"/>
      <family val="2"/>
    </font>
    <font>
      <sz val="10"/>
      <color theme="1" tint="0.34998626667073579"/>
      <name val="Trebuchet MS"/>
      <family val="2"/>
    </font>
    <font>
      <b/>
      <sz val="12"/>
      <name val="Trebuchet MS"/>
      <family val="2"/>
    </font>
    <font>
      <vertAlign val="superscript"/>
      <sz val="10"/>
      <name val="Trebuchet MS"/>
      <family val="2"/>
    </font>
    <font>
      <sz val="10"/>
      <color theme="0"/>
      <name val="Trebuchet MS"/>
      <family val="2"/>
    </font>
    <font>
      <sz val="10"/>
      <color rgb="FFFF0000"/>
      <name val="Arial"/>
      <family val="2"/>
    </font>
    <font>
      <sz val="10"/>
      <color rgb="FFFF0000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rgb="FFE20613"/>
      </bottom>
      <diagonal/>
    </border>
    <border>
      <left/>
      <right/>
      <top style="thin">
        <color rgb="FFE20613"/>
      </top>
      <bottom style="thin">
        <color rgb="FFE20613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1" fillId="0" borderId="0"/>
    <xf numFmtId="9" fontId="2" fillId="0" borderId="0" applyFont="0" applyFill="0" applyBorder="0" applyAlignment="0" applyProtection="0"/>
    <xf numFmtId="173" fontId="2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2" applyFont="1"/>
    <xf numFmtId="0" fontId="3" fillId="0" borderId="0" xfId="2" applyFont="1" applyAlignment="1">
      <alignment vertical="center" wrapText="1"/>
    </xf>
    <xf numFmtId="164" fontId="3" fillId="0" borderId="0" xfId="2" applyNumberFormat="1" applyFont="1" applyAlignment="1">
      <alignment horizontal="center" vertical="center"/>
    </xf>
    <xf numFmtId="164" fontId="3" fillId="0" borderId="0" xfId="2" applyNumberFormat="1" applyFont="1"/>
    <xf numFmtId="0" fontId="5" fillId="0" borderId="0" xfId="2" applyFont="1"/>
    <xf numFmtId="0" fontId="7" fillId="0" borderId="0" xfId="2" applyFont="1"/>
    <xf numFmtId="166" fontId="3" fillId="0" borderId="0" xfId="2" applyNumberFormat="1" applyFont="1" applyAlignment="1">
      <alignment horizontal="center" vertical="center"/>
    </xf>
    <xf numFmtId="3" fontId="4" fillId="0" borderId="1" xfId="4" applyNumberFormat="1" applyFont="1" applyBorder="1" applyAlignment="1">
      <alignment horizontal="centerContinuous" vertical="center" wrapText="1"/>
    </xf>
    <xf numFmtId="3" fontId="4" fillId="0" borderId="1" xfId="4" applyNumberFormat="1" applyFont="1" applyBorder="1" applyAlignment="1">
      <alignment horizontal="centerContinuous" vertical="center"/>
    </xf>
    <xf numFmtId="3" fontId="8" fillId="0" borderId="2" xfId="4" applyNumberFormat="1" applyFont="1" applyBorder="1" applyAlignment="1">
      <alignment horizontal="center" vertical="center" wrapText="1"/>
    </xf>
    <xf numFmtId="3" fontId="7" fillId="0" borderId="2" xfId="4" applyNumberFormat="1" applyFont="1" applyBorder="1" applyAlignment="1">
      <alignment horizontal="center" vertical="center" wrapText="1"/>
    </xf>
    <xf numFmtId="3" fontId="3" fillId="0" borderId="0" xfId="4" applyNumberFormat="1" applyFont="1" applyAlignment="1">
      <alignment vertical="center"/>
    </xf>
    <xf numFmtId="170" fontId="4" fillId="0" borderId="0" xfId="4" applyNumberFormat="1" applyFont="1" applyAlignment="1">
      <alignment horizontal="center" vertical="center"/>
    </xf>
    <xf numFmtId="170" fontId="3" fillId="0" borderId="0" xfId="4" applyNumberFormat="1" applyFont="1" applyAlignment="1">
      <alignment horizontal="center" vertical="center"/>
    </xf>
    <xf numFmtId="3" fontId="4" fillId="0" borderId="1" xfId="4" applyNumberFormat="1" applyFont="1" applyBorder="1" applyAlignment="1">
      <alignment horizontal="left" vertical="center"/>
    </xf>
    <xf numFmtId="170" fontId="4" fillId="0" borderId="1" xfId="4" applyNumberFormat="1" applyFont="1" applyBorder="1" applyAlignment="1">
      <alignment horizontal="center" vertical="center"/>
    </xf>
    <xf numFmtId="3" fontId="3" fillId="0" borderId="1" xfId="4" applyNumberFormat="1" applyFont="1" applyBorder="1" applyAlignment="1">
      <alignment horizontal="center"/>
    </xf>
    <xf numFmtId="170" fontId="3" fillId="0" borderId="1" xfId="4" applyNumberFormat="1" applyFont="1" applyBorder="1" applyAlignment="1">
      <alignment horizontal="center" vertical="center"/>
    </xf>
    <xf numFmtId="3" fontId="3" fillId="0" borderId="2" xfId="4" applyNumberFormat="1" applyFont="1" applyBorder="1" applyAlignment="1">
      <alignment horizontal="center" vertical="center"/>
    </xf>
    <xf numFmtId="3" fontId="3" fillId="0" borderId="2" xfId="4" applyNumberFormat="1" applyFont="1" applyBorder="1" applyAlignment="1">
      <alignment horizontal="left" vertical="center"/>
    </xf>
    <xf numFmtId="0" fontId="7" fillId="0" borderId="0" xfId="2" applyFont="1" applyAlignment="1">
      <alignment vertical="top"/>
    </xf>
    <xf numFmtId="0" fontId="2" fillId="0" borderId="0" xfId="2"/>
    <xf numFmtId="0" fontId="1" fillId="0" borderId="0" xfId="5"/>
    <xf numFmtId="167" fontId="9" fillId="0" borderId="0" xfId="5" applyNumberFormat="1" applyFont="1"/>
    <xf numFmtId="0" fontId="10" fillId="4" borderId="4" xfId="2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171" fontId="0" fillId="0" borderId="0" xfId="0" applyNumberFormat="1"/>
    <xf numFmtId="2" fontId="0" fillId="0" borderId="0" xfId="0" applyNumberFormat="1"/>
    <xf numFmtId="0" fontId="3" fillId="0" borderId="1" xfId="4" applyFont="1" applyBorder="1"/>
    <xf numFmtId="170" fontId="0" fillId="0" borderId="0" xfId="0" applyNumberFormat="1"/>
    <xf numFmtId="3" fontId="0" fillId="0" borderId="0" xfId="0" applyNumberFormat="1"/>
    <xf numFmtId="0" fontId="11" fillId="0" borderId="0" xfId="2" applyFont="1"/>
    <xf numFmtId="0" fontId="12" fillId="0" borderId="0" xfId="2" applyFont="1"/>
    <xf numFmtId="0" fontId="11" fillId="0" borderId="0" xfId="2" applyFont="1" applyAlignment="1">
      <alignment horizontal="center"/>
    </xf>
    <xf numFmtId="0" fontId="13" fillId="0" borderId="0" xfId="2" applyFont="1"/>
    <xf numFmtId="0" fontId="2" fillId="0" borderId="0" xfId="2" applyAlignment="1">
      <alignment horizontal="center"/>
    </xf>
    <xf numFmtId="2" fontId="0" fillId="0" borderId="0" xfId="0" applyNumberFormat="1" applyAlignment="1">
      <alignment horizontal="left"/>
    </xf>
    <xf numFmtId="0" fontId="10" fillId="4" borderId="0" xfId="2" applyFont="1" applyFill="1"/>
    <xf numFmtId="0" fontId="11" fillId="0" borderId="0" xfId="2" applyFont="1" applyAlignment="1">
      <alignment horizontal="right"/>
    </xf>
    <xf numFmtId="1" fontId="3" fillId="0" borderId="0" xfId="2" applyNumberFormat="1" applyFont="1"/>
    <xf numFmtId="0" fontId="14" fillId="0" borderId="0" xfId="2" applyFont="1"/>
    <xf numFmtId="0" fontId="3" fillId="5" borderId="0" xfId="2" applyFont="1" applyFill="1"/>
    <xf numFmtId="0" fontId="3" fillId="5" borderId="5" xfId="2" applyFont="1" applyFill="1" applyBorder="1"/>
    <xf numFmtId="0" fontId="3" fillId="5" borderId="5" xfId="2" applyFont="1" applyFill="1" applyBorder="1" applyAlignment="1">
      <alignment horizontal="center"/>
    </xf>
    <xf numFmtId="169" fontId="3" fillId="0" borderId="0" xfId="0" applyNumberFormat="1" applyFont="1" applyAlignment="1">
      <alignment horizontal="center"/>
    </xf>
    <xf numFmtId="0" fontId="3" fillId="0" borderId="0" xfId="2" applyFont="1" applyAlignment="1">
      <alignment horizontal="left" vertical="top" wrapText="1"/>
    </xf>
    <xf numFmtId="0" fontId="4" fillId="0" borderId="0" xfId="2" applyFont="1" applyAlignment="1">
      <alignment wrapText="1"/>
    </xf>
    <xf numFmtId="169" fontId="4" fillId="0" borderId="0" xfId="2" applyNumberFormat="1" applyFont="1" applyAlignment="1">
      <alignment horizontal="center"/>
    </xf>
    <xf numFmtId="164" fontId="4" fillId="0" borderId="0" xfId="2" applyNumberFormat="1" applyFont="1" applyAlignment="1">
      <alignment horizontal="center"/>
    </xf>
    <xf numFmtId="166" fontId="4" fillId="0" borderId="0" xfId="2" applyNumberFormat="1" applyFont="1" applyAlignment="1">
      <alignment horizontal="center"/>
    </xf>
    <xf numFmtId="0" fontId="4" fillId="0" borderId="6" xfId="2" applyFont="1" applyBorder="1" applyAlignment="1">
      <alignment vertical="center" wrapText="1"/>
    </xf>
    <xf numFmtId="168" fontId="4" fillId="0" borderId="6" xfId="2" applyNumberFormat="1" applyFont="1" applyBorder="1" applyAlignment="1">
      <alignment horizontal="center" vertical="center"/>
    </xf>
    <xf numFmtId="164" fontId="4" fillId="0" borderId="6" xfId="2" applyNumberFormat="1" applyFont="1" applyBorder="1" applyAlignment="1">
      <alignment horizontal="center" vertical="center"/>
    </xf>
    <xf numFmtId="166" fontId="4" fillId="0" borderId="6" xfId="2" applyNumberFormat="1" applyFont="1" applyBorder="1" applyAlignment="1">
      <alignment horizontal="center" vertical="center"/>
    </xf>
    <xf numFmtId="168" fontId="3" fillId="0" borderId="0" xfId="2" applyNumberFormat="1" applyFont="1"/>
    <xf numFmtId="165" fontId="3" fillId="0" borderId="0" xfId="2" applyNumberFormat="1" applyFont="1"/>
    <xf numFmtId="0" fontId="7" fillId="2" borderId="0" xfId="2" applyFont="1" applyFill="1"/>
    <xf numFmtId="0" fontId="7" fillId="2" borderId="0" xfId="2" applyFont="1" applyFill="1" applyAlignment="1">
      <alignment vertical="center"/>
    </xf>
    <xf numFmtId="0" fontId="0" fillId="0" borderId="0" xfId="5" applyFont="1"/>
    <xf numFmtId="0" fontId="9" fillId="0" borderId="0" xfId="5" applyFont="1"/>
    <xf numFmtId="2" fontId="2" fillId="0" borderId="0" xfId="2" applyNumberFormat="1"/>
    <xf numFmtId="1" fontId="2" fillId="0" borderId="0" xfId="2" applyNumberFormat="1" applyAlignment="1">
      <alignment horizontal="left"/>
    </xf>
    <xf numFmtId="0" fontId="2" fillId="0" borderId="0" xfId="3"/>
    <xf numFmtId="0" fontId="14" fillId="0" borderId="0" xfId="2" applyFont="1" applyAlignment="1">
      <alignment horizontal="right"/>
    </xf>
    <xf numFmtId="0" fontId="0" fillId="7" borderId="0" xfId="0" applyFill="1"/>
    <xf numFmtId="0" fontId="9" fillId="6" borderId="0" xfId="5" applyFont="1" applyFill="1"/>
    <xf numFmtId="0" fontId="16" fillId="0" borderId="0" xfId="5" applyFont="1"/>
    <xf numFmtId="0" fontId="2" fillId="0" borderId="0" xfId="2" applyAlignment="1">
      <alignment horizontal="left"/>
    </xf>
    <xf numFmtId="171" fontId="2" fillId="0" borderId="0" xfId="2" applyNumberFormat="1"/>
    <xf numFmtId="167" fontId="9" fillId="0" borderId="0" xfId="6" applyNumberFormat="1" applyFont="1"/>
    <xf numFmtId="172" fontId="2" fillId="0" borderId="0" xfId="2" applyNumberFormat="1"/>
    <xf numFmtId="167" fontId="2" fillId="0" borderId="0" xfId="2" applyNumberFormat="1"/>
    <xf numFmtId="0" fontId="0" fillId="6" borderId="0" xfId="0" applyFill="1"/>
    <xf numFmtId="2" fontId="0" fillId="6" borderId="0" xfId="0" applyNumberFormat="1" applyFill="1"/>
    <xf numFmtId="0" fontId="0" fillId="6" borderId="0" xfId="0" applyFill="1" applyAlignment="1">
      <alignment horizontal="left"/>
    </xf>
    <xf numFmtId="171" fontId="0" fillId="6" borderId="0" xfId="0" applyNumberFormat="1" applyFill="1"/>
    <xf numFmtId="3" fontId="0" fillId="6" borderId="0" xfId="0" applyNumberFormat="1" applyFill="1"/>
    <xf numFmtId="0" fontId="10" fillId="3" borderId="3" xfId="2" applyFont="1" applyFill="1" applyBorder="1" applyAlignment="1">
      <alignment horizontal="left"/>
    </xf>
    <xf numFmtId="0" fontId="17" fillId="0" borderId="0" xfId="2" applyFont="1" applyAlignment="1">
      <alignment horizontal="left"/>
    </xf>
    <xf numFmtId="3" fontId="2" fillId="0" borderId="0" xfId="2" applyNumberFormat="1"/>
    <xf numFmtId="174" fontId="3" fillId="0" borderId="0" xfId="2" applyNumberFormat="1" applyFont="1" applyAlignment="1">
      <alignment horizontal="center" vertical="center"/>
    </xf>
    <xf numFmtId="174" fontId="4" fillId="0" borderId="0" xfId="2" applyNumberFormat="1" applyFont="1" applyAlignment="1">
      <alignment horizontal="center" vertical="center"/>
    </xf>
    <xf numFmtId="174" fontId="4" fillId="0" borderId="5" xfId="2" applyNumberFormat="1" applyFont="1" applyBorder="1" applyAlignment="1">
      <alignment horizontal="center" vertical="center"/>
    </xf>
    <xf numFmtId="174" fontId="3" fillId="0" borderId="5" xfId="2" applyNumberFormat="1" applyFont="1" applyBorder="1" applyAlignment="1">
      <alignment horizontal="center" vertical="center"/>
    </xf>
    <xf numFmtId="0" fontId="18" fillId="6" borderId="0" xfId="5" applyFont="1" applyFill="1"/>
    <xf numFmtId="2" fontId="18" fillId="6" borderId="0" xfId="5" applyNumberFormat="1" applyFont="1" applyFill="1"/>
    <xf numFmtId="0" fontId="7" fillId="0" borderId="0" xfId="2" applyFont="1" applyAlignment="1">
      <alignment vertical="center" wrapText="1"/>
    </xf>
    <xf numFmtId="0" fontId="3" fillId="0" borderId="0" xfId="0" applyFont="1" applyAlignment="1">
      <alignment wrapText="1"/>
    </xf>
    <xf numFmtId="0" fontId="7" fillId="0" borderId="0" xfId="2" applyFont="1" applyAlignment="1">
      <alignment wrapText="1"/>
    </xf>
    <xf numFmtId="0" fontId="7" fillId="2" borderId="0" xfId="2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5" borderId="0" xfId="2" applyFont="1" applyFill="1" applyAlignment="1">
      <alignment horizontal="center"/>
    </xf>
    <xf numFmtId="0" fontId="2" fillId="0" borderId="0" xfId="2" applyAlignment="1">
      <alignment horizontal="center"/>
    </xf>
  </cellXfs>
  <cellStyles count="8">
    <cellStyle name="Dezimal 2" xfId="1" xr:uid="{00000000-0005-0000-0000-000000000000}"/>
    <cellStyle name="Euro" xfId="7" xr:uid="{00000000-0005-0000-0000-000001000000}"/>
    <cellStyle name="Prozent 2" xfId="6" xr:uid="{00000000-0005-0000-0000-000002000000}"/>
    <cellStyle name="Standard" xfId="0" builtinId="0"/>
    <cellStyle name="Standard 2" xfId="2" xr:uid="{00000000-0005-0000-0000-000004000000}"/>
    <cellStyle name="Standard 2 2" xfId="5" xr:uid="{00000000-0005-0000-0000-000005000000}"/>
    <cellStyle name="Standard 3" xfId="3" xr:uid="{00000000-0005-0000-0000-000006000000}"/>
    <cellStyle name="Standard_LEHRÜ7" xfId="4" xr:uid="{00000000-0005-0000-0000-000007000000}"/>
  </cellStyles>
  <dxfs count="1">
    <dxf>
      <numFmt numFmtId="2" formatCode="0.00"/>
    </dxf>
  </dxfs>
  <tableStyles count="0" defaultTableStyle="TableStyleMedium9" defaultPivotStyle="PivotStyleLight16"/>
  <colors>
    <mruColors>
      <color rgb="FFE20613"/>
      <color rgb="FFB3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LL_Sp!$A$31</c:f>
          <c:strCache>
            <c:ptCount val="1"/>
            <c:pt idx="0">
              <c:v>Lehrlinge 2025 - Österreich</c:v>
            </c:pt>
          </c:strCache>
        </c:strRef>
      </c:tx>
      <c:layout>
        <c:manualLayout>
          <c:xMode val="edge"/>
          <c:yMode val="edge"/>
          <c:x val="1.0937520383916509E-2"/>
          <c:y val="1.7026495582498708E-2"/>
        </c:manualLayout>
      </c:layout>
      <c:overlay val="0"/>
      <c:txPr>
        <a:bodyPr/>
        <a:lstStyle/>
        <a:p>
          <a:pPr>
            <a:defRPr sz="1200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1985449564703381"/>
          <c:y val="0.17017758418196077"/>
          <c:w val="0.57894644927518912"/>
          <c:h val="0.828415971813047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B3B3B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plosion val="1"/>
            <c:extLst>
              <c:ext xmlns:c16="http://schemas.microsoft.com/office/drawing/2014/chart" uri="{C3380CC4-5D6E-409C-BE32-E72D297353CC}">
                <c16:uniqueId val="{00000000-AB63-4911-9A99-8912DEF0C3B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B63-4911-9A99-8912DEF0C3B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B63-4911-9A99-8912DEF0C3B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B63-4911-9A99-8912DEF0C3B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B63-4911-9A99-8912DEF0C3B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B63-4911-9A99-8912DEF0C3B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B63-4911-9A99-8912DEF0C3B6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B63-4911-9A99-8912DEF0C3B6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olap_sparte!$E$110:$E$118</c:f>
              <c:strCache>
                <c:ptCount val="9"/>
                <c:pt idx="0">
                  <c:v>Gewerbe &amp; Handwerk</c:v>
                </c:pt>
                <c:pt idx="1">
                  <c:v>Industrie</c:v>
                </c:pt>
                <c:pt idx="2">
                  <c:v>Handel</c:v>
                </c:pt>
                <c:pt idx="3">
                  <c:v>Sonstige Lehrberechtigte</c:v>
                </c:pt>
                <c:pt idx="4">
                  <c:v>Tourismus &amp; Freizeitwirtschaft</c:v>
                </c:pt>
                <c:pt idx="5">
                  <c:v>Überbetriebliche Lehrausbildung</c:v>
                </c:pt>
                <c:pt idx="6">
                  <c:v>Transport &amp; Verkehr</c:v>
                </c:pt>
                <c:pt idx="7">
                  <c:v>Information &amp; Consulting</c:v>
                </c:pt>
                <c:pt idx="8">
                  <c:v>Bank &amp; Versicherung</c:v>
                </c:pt>
              </c:strCache>
            </c:strRef>
          </c:cat>
          <c:val>
            <c:numRef>
              <c:f>olap_sparte!$F$110:$F$118</c:f>
              <c:numCache>
                <c:formatCode>0.0</c:formatCode>
                <c:ptCount val="9"/>
                <c:pt idx="0">
                  <c:v>42.735084274577652</c:v>
                </c:pt>
                <c:pt idx="1">
                  <c:v>15.716674118859231</c:v>
                </c:pt>
                <c:pt idx="2">
                  <c:v>12.40304049456638</c:v>
                </c:pt>
                <c:pt idx="3">
                  <c:v>9.7591321759754273</c:v>
                </c:pt>
                <c:pt idx="4">
                  <c:v>6.9490075623554111</c:v>
                </c:pt>
                <c:pt idx="5">
                  <c:v>5.7330041408269992</c:v>
                </c:pt>
                <c:pt idx="6">
                  <c:v>2.9364878788467892</c:v>
                </c:pt>
                <c:pt idx="7">
                  <c:v>2.3523007834522445</c:v>
                </c:pt>
                <c:pt idx="8">
                  <c:v>1.4152685705398627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B63-4911-9A99-8912DEF0C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4"/>
        <c:axId val="233972480"/>
        <c:axId val="137546752"/>
      </c:barChart>
      <c:valAx>
        <c:axId val="137546752"/>
        <c:scaling>
          <c:orientation val="minMax"/>
        </c:scaling>
        <c:delete val="1"/>
        <c:axPos val="b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crossAx val="233972480"/>
        <c:crosses val="max"/>
        <c:crossBetween val="between"/>
      </c:valAx>
      <c:catAx>
        <c:axId val="23397248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137546752"/>
        <c:crosses val="autoZero"/>
        <c:auto val="1"/>
        <c:lblAlgn val="ctr"/>
        <c:lblOffset val="50"/>
        <c:noMultiLvlLbl val="0"/>
      </c:catAx>
      <c:spPr>
        <a:noFill/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>
          <a:solidFill>
            <a:sysClr val="windowText" lastClr="000000"/>
          </a:solidFill>
          <a:latin typeface="Trebuchet MS" panose="020B0603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  <c:userShapes r:id="rId1"/>
</c:chartSpace>
</file>

<file path=xl/ctrlProps/ctrlProp1.xml><?xml version="1.0" encoding="utf-8"?>
<formControlPr xmlns="http://schemas.microsoft.com/office/spreadsheetml/2009/9/main" objectType="Spin" dx="16" fmlaLink="Dropdown!$D$3" max="2025" min="2002" page="10" val="2025"/>
</file>

<file path=xl/ctrlProps/ctrlProp2.xml><?xml version="1.0" encoding="utf-8"?>
<formControlPr xmlns="http://schemas.microsoft.com/office/spreadsheetml/2009/9/main" objectType="List" dx="15" fmlaLink="Dropdown!$J$3" fmlaRange="Dropdown!$I$3:$I$12" noThreeD="1" sel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2181225</xdr:colOff>
          <xdr:row>2</xdr:row>
          <xdr:rowOff>180975</xdr:rowOff>
        </xdr:from>
        <xdr:to>
          <xdr:col>0</xdr:col>
          <xdr:colOff>2314575</xdr:colOff>
          <xdr:row>4</xdr:row>
          <xdr:rowOff>9525</xdr:rowOff>
        </xdr:to>
        <xdr:sp macro="" textlink="">
          <xdr:nvSpPr>
            <xdr:cNvPr id="2049" name="Spinne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absolute">
    <xdr:from>
      <xdr:col>0</xdr:col>
      <xdr:colOff>15875</xdr:colOff>
      <xdr:row>29</xdr:row>
      <xdr:rowOff>104775</xdr:rowOff>
    </xdr:from>
    <xdr:to>
      <xdr:col>4</xdr:col>
      <xdr:colOff>809625</xdr:colOff>
      <xdr:row>52</xdr:row>
      <xdr:rowOff>14815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19050</xdr:colOff>
      <xdr:row>31</xdr:row>
      <xdr:rowOff>40214</xdr:rowOff>
    </xdr:from>
    <xdr:ext cx="3258200" cy="233205"/>
    <xdr:sp macro="" textlink="LL_Sp!$A$32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9050" y="5802839"/>
          <a:ext cx="325820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fld id="{F3E86481-CD23-4FC1-89F0-80423778C546}" type="TxLink">
            <a:rPr lang="en-US" sz="900" b="0" i="0" u="none" strike="noStrike">
              <a:solidFill>
                <a:sysClr val="windowText" lastClr="000000"/>
              </a:solidFill>
              <a:latin typeface="Trebuchet MS"/>
            </a:rPr>
            <a:pPr algn="l"/>
            <a:t>Anteil der Lehrlinge nach Sparten in %, Stichtag 31.12.2025</a:t>
          </a:fld>
          <a:endParaRPr lang="de-AT" sz="900" b="0">
            <a:solidFill>
              <a:sysClr val="windowText" lastClr="000000"/>
            </a:solidFill>
          </a:endParaRPr>
        </a:p>
      </xdr:txBody>
    </xdr:sp>
    <xdr:clientData/>
  </xdr:oneCellAnchor>
  <xdr:twoCellAnchor editAs="oneCell">
    <xdr:from>
      <xdr:col>0</xdr:col>
      <xdr:colOff>1</xdr:colOff>
      <xdr:row>0</xdr:row>
      <xdr:rowOff>0</xdr:rowOff>
    </xdr:from>
    <xdr:to>
      <xdr:col>5</xdr:col>
      <xdr:colOff>5603</xdr:colOff>
      <xdr:row>1</xdr:row>
      <xdr:rowOff>97500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46007"/>
        <a:stretch/>
      </xdr:blipFill>
      <xdr:spPr>
        <a:xfrm>
          <a:off x="1" y="0"/>
          <a:ext cx="5446058" cy="288000"/>
        </a:xfrm>
        <a:prstGeom prst="rect">
          <a:avLst/>
        </a:prstGeom>
      </xdr:spPr>
    </xdr:pic>
    <xdr:clientData/>
  </xdr:twoCellAnchor>
  <xdr:twoCellAnchor editAs="oneCell">
    <xdr:from>
      <xdr:col>3</xdr:col>
      <xdr:colOff>638175</xdr:colOff>
      <xdr:row>0</xdr:row>
      <xdr:rowOff>0</xdr:rowOff>
    </xdr:from>
    <xdr:to>
      <xdr:col>4</xdr:col>
      <xdr:colOff>775600</xdr:colOff>
      <xdr:row>1</xdr:row>
      <xdr:rowOff>97500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0"/>
          <a:ext cx="928000" cy="288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</xdr:row>
          <xdr:rowOff>152400</xdr:rowOff>
        </xdr:from>
        <xdr:to>
          <xdr:col>9</xdr:col>
          <xdr:colOff>180975</xdr:colOff>
          <xdr:row>12</xdr:row>
          <xdr:rowOff>38100</xdr:rowOff>
        </xdr:to>
        <xdr:sp macro="" textlink="">
          <xdr:nvSpPr>
            <xdr:cNvPr id="2050" name="List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0.5689</cdr:x>
      <cdr:y>0.88649</cdr:y>
    </cdr:from>
    <cdr:to>
      <cdr:x>0.69882</cdr:x>
      <cdr:y>0.93243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058583" y="3471334"/>
          <a:ext cx="698500" cy="1799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0.52165</cdr:x>
      <cdr:y>0.8</cdr:y>
    </cdr:from>
    <cdr:to>
      <cdr:x>0.94882</cdr:x>
      <cdr:y>0.91892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2804583" y="3132669"/>
          <a:ext cx="2296583" cy="4656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0.56102</cdr:x>
      <cdr:y>0.85676</cdr:y>
    </cdr:from>
    <cdr:to>
      <cdr:x>0.79724</cdr:x>
      <cdr:y>0.96216</cdr:y>
    </cdr:to>
    <cdr:sp macro="" textlink="">
      <cdr:nvSpPr>
        <cdr:cNvPr id="4" name="Textfeld 3"/>
        <cdr:cNvSpPr txBox="1"/>
      </cdr:nvSpPr>
      <cdr:spPr>
        <a:xfrm xmlns:a="http://schemas.openxmlformats.org/drawingml/2006/main">
          <a:off x="3016250" y="3354918"/>
          <a:ext cx="1270000" cy="412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0.5374</cdr:x>
      <cdr:y>0.85135</cdr:y>
    </cdr:from>
    <cdr:to>
      <cdr:x>0.95079</cdr:x>
      <cdr:y>0.95135</cdr:y>
    </cdr:to>
    <cdr:sp macro="" textlink="">
      <cdr:nvSpPr>
        <cdr:cNvPr id="5" name="Textfeld 4"/>
        <cdr:cNvSpPr txBox="1"/>
      </cdr:nvSpPr>
      <cdr:spPr>
        <a:xfrm xmlns:a="http://schemas.openxmlformats.org/drawingml/2006/main">
          <a:off x="2889250" y="3333751"/>
          <a:ext cx="2222500" cy="3915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0.55315</cdr:x>
      <cdr:y>0.76757</cdr:y>
    </cdr:from>
    <cdr:to>
      <cdr:x>0.59646</cdr:x>
      <cdr:y>0.91892</cdr:y>
    </cdr:to>
    <cdr:sp macro="" textlink="">
      <cdr:nvSpPr>
        <cdr:cNvPr id="6" name="Textfeld 5"/>
        <cdr:cNvSpPr txBox="1"/>
      </cdr:nvSpPr>
      <cdr:spPr>
        <a:xfrm xmlns:a="http://schemas.openxmlformats.org/drawingml/2006/main">
          <a:off x="2973916" y="3005668"/>
          <a:ext cx="232834" cy="5926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0.62205</cdr:x>
      <cdr:y>0.93784</cdr:y>
    </cdr:from>
    <cdr:to>
      <cdr:x>0.9685</cdr:x>
      <cdr:y>0.98108</cdr:y>
    </cdr:to>
    <cdr:sp macro="" textlink="">
      <cdr:nvSpPr>
        <cdr:cNvPr id="7" name="Textfeld 6"/>
        <cdr:cNvSpPr txBox="1"/>
      </cdr:nvSpPr>
      <cdr:spPr>
        <a:xfrm xmlns:a="http://schemas.openxmlformats.org/drawingml/2006/main">
          <a:off x="3344332" y="3672417"/>
          <a:ext cx="1862668" cy="1693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AT" sz="700">
              <a:solidFill>
                <a:sysClr val="windowText" lastClr="000000"/>
              </a:solidFill>
            </a:rPr>
            <a:t>Quelle: WKO (Lehrlingsstatistik)</a:t>
          </a:r>
        </a:p>
      </cdr:txBody>
    </cdr:sp>
  </cdr:relSizeAnchor>
</c:userShape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Frischmann Gabriele, WKÖ Statistik" refreshedDate="42016.557048842595" backgroundQuery="1" createdVersion="4" refreshedVersion="4" minRefreshableVersion="3" recordCount="0" supportSubquery="1" supportAdvancedDrill="1" xr:uid="{00000000-000A-0000-FFFF-FFFF62000000}">
  <cacheSource type="external" connectionId="1"/>
  <cacheFields count="1">
    <cacheField name="[Zeitraum].[Zeitraum]" caption="Zeitraum" numFmtId="0" hierarchy="16">
      <sharedItems count="13">
        <s v="[Zeitraum].[2002]" c="2002"/>
        <s v="[Zeitraum].[2003]" c="2003"/>
        <s v="[Zeitraum].[2004]" c="2004"/>
        <s v="[Zeitraum].[2005]" c="2005"/>
        <s v="[Zeitraum].[2006]" c="2006"/>
        <s v="[Zeitraum].[2007]" c="2007"/>
        <s v="[Zeitraum].[2008]" c="2008"/>
        <s v="[Zeitraum].[2009]" c="2009"/>
        <s v="[Zeitraum].[2010]" c="2010"/>
        <s v="[Zeitraum].[2011]" c="2011"/>
        <s v="[Zeitraum].[2012]" c="2012"/>
        <s v="[Zeitraum].[2013]" c="2013"/>
        <s v="[Zeitraum].[2014]" c="2014"/>
      </sharedItems>
    </cacheField>
  </cacheFields>
  <cacheHierarchies count="49">
    <cacheHierarchy uniqueName="[Bezirke].[Bezirke]" caption="Bezirke" defaultMemberUniqueName="[Bezirke].[Bezirke].[Summe Kammern]" allUniqueName="[Bezirke].[Bezirke].[Summe Kammern]" dimensionUniqueName="[Bezirke]" displayFolder="" count="0" unbalanced="0"/>
    <cacheHierarchy uniqueName="[EinzelDoppelLangtexte]" caption="EinzelDoppelLangtexte" defaultMemberUniqueName="[EinzelDoppelLangtexte].[Einfach- und Doppellehren]" allUniqueName="[EinzelDoppelLangtexte].[Einfach- und Doppellehren]" dimensionUniqueName="[EinzelDoppelLangtexte]" displayFolder="" count="0" unbalanced="0"/>
    <cacheHierarchy uniqueName="[EinzelDoppelModulare].[EinzelDoppelModulare]" caption="EinzelDoppelModulare" defaultMemberUniqueName="[EinzelDoppelModulare].[EinzelDoppelModulare].[Summe Lehrberufe]" allUniqueName="[EinzelDoppelModulare].[EinzelDoppelModulare].[Summe Lehrberufe]" dimensionUniqueName="[EinzelDoppelModulare]" displayFolder="" count="0" unbalanced="0"/>
    <cacheHierarchy uniqueName="[FachgruppenÖsterr]" caption="FachgruppenÖsterr" defaultMemberUniqueName="[FachgruppenÖsterr].[Summe FachgruppenÖsterreich]" allUniqueName="[FachgruppenÖsterr].[Summe FachgruppenÖsterreich]" dimensionUniqueName="[FachgruppenÖsterr]" displayFolder="" count="3" unbalanced="0"/>
    <cacheHierarchy uniqueName="[Geburtsjahrgänge]" caption="Geburtsjahrgänge" defaultMemberUniqueName="[Geburtsjahrgänge].[Summe Geburtsjahrgänge]" allUniqueName="[Geburtsjahrgänge].[Summe Geburtsjahrgänge]" dimensionUniqueName="[Geburtsjahrgänge]" displayFolder="" count="0" unbalanced="0"/>
    <cacheHierarchy uniqueName="[Gemeinden].[Gemeinden]" caption="Gemeinden" defaultMemberUniqueName="[Gemeinden].[Gemeinden].[Summe Kammern]" allUniqueName="[Gemeinden].[Gemeinden].[Summe Kammern]" dimensionUniqueName="[Gemeinden]" displayFolder="" count="4" unbalanced="0"/>
    <cacheHierarchy uniqueName="[Geschlecht]" caption="Geschlecht" defaultMemberUniqueName="[Geschlecht].[Gesamt]" allUniqueName="[Geschlecht].[Gesamt]" dimensionUniqueName="[Geschlecht]" displayFolder="" count="2" unbalanced="0"/>
    <cacheHierarchy uniqueName="[Kammern]" caption="Kammern" defaultMemberUniqueName="[Kammern].[Österreich]" allUniqueName="[Kammern].[Österreich]" dimensionUniqueName="[Kammern]" displayFolder="" count="2" unbalanced="0"/>
    <cacheHierarchy uniqueName="[Lehrberufe]" caption="Lehrberufe" defaultMemberUniqueName="[Lehrberufe].[Lehrberufe]" allUniqueName="[Lehrberufe].[Lehrberufe]" dimensionUniqueName="[Lehrberufe]" displayFolder="" count="2" unbalanced="0"/>
    <cacheHierarchy uniqueName="[Lehrberufsgruppen].[Lehrberufsgruppen]" caption="Lehrberufsgruppen" defaultMemberUniqueName="[Lehrberufsgruppen].[Lehrberufsgruppen].[Lehrberufsgruppen]" allUniqueName="[Lehrberufsgruppen].[Lehrberufsgruppen].[Lehrberufsgruppen]" dimensionUniqueName="[Lehrberufsgruppen]" displayFolder="" count="3" unbalanced="0"/>
    <cacheHierarchy uniqueName="[Lehrjahr]" caption="Lehrjahr" defaultMemberUniqueName="[Lehrjahr].[Summe LJ 1bis4]" allUniqueName="[Lehrjahr].[Summe LJ 1bis4]" dimensionUniqueName="[Lehrjahr]" displayFolder="" count="2" unbalanced="0"/>
    <cacheHierarchy uniqueName="[Lehrvertragsart]" caption="Lehrvertragsart" defaultMemberUniqueName="[Lehrvertragsart].[Lehrvertragsarten]" allUniqueName="[Lehrvertragsart].[Lehrvertragsarten]" dimensionUniqueName="[Lehrvertragsart]" displayFolder="" count="2" unbalanced="0"/>
    <cacheHierarchy uniqueName="[Schultypen]" caption="Schultypen" defaultMemberUniqueName="[Schultypen].[Schultypen]" allUniqueName="[Schultypen].[Schultypen]" dimensionUniqueName="[Schultypen]" displayFolder="" count="0" unbalanced="0"/>
    <cacheHierarchy uniqueName="[Sparten]" caption="Sparten" defaultMemberUniqueName="[Sparten].[Sparten]" allUniqueName="[Sparten].[Sparten]" dimensionUniqueName="[Sparten]" displayFolder="" count="0" unbalanced="0"/>
    <cacheHierarchy uniqueName="[SpartenNummer]" caption="SpartenNummer" attribute="1" defaultMemberUniqueName="[SpartenNummer].[Sparten]" allUniqueName="[SpartenNummer].[Sparten]" dimensionUniqueName="[Sparten]" displayFolder="" count="0" unbalanced="0"/>
    <cacheHierarchy uniqueName="[Staatsbürgerschaft]" caption="Staatsbürgerschaft" defaultMemberUniqueName="[Staatsbürgerschaft].[Staatsbürger Gesamt]" allUniqueName="[Staatsbürgerschaft].[Staatsbürger Gesamt]" dimensionUniqueName="[Staatsbürgerschaft]" displayFolder="" count="0" unbalanced="0"/>
    <cacheHierarchy uniqueName="[Zeitraum]" caption="Zeitraum" defaultMemberUniqueName="[Zeitraum].[2002]" dimensionUniqueName="[Zeitraum]" displayFolder="" count="1" unbalanced="0">
      <fieldsUsage count="1">
        <fieldUsage x="0"/>
      </fieldsUsage>
    </cacheHierarchy>
    <cacheHierarchy uniqueName="[Bezirke].[Bezirk]" caption="Bezirk" attribute="1" defaultMemberUniqueName="[Bezirke].[Bezirk].[Summe Kammern]" allUniqueName="[Bezirke].[Bezirk].[Summe Kammern]" dimensionUniqueName="[Bezirke]" displayFolder="" count="0" unbalanced="0" hidden="1"/>
    <cacheHierarchy uniqueName="[Bezirke].[generated attribute 1]" caption="generated attribute 1" attribute="1" keyAttribute="1" defaultMemberUniqueName="[Bezirke].[generated attribute 1].[Summe Kammern]" allUniqueName="[Bezirke].[generated attribute 1].[Summe Kammern]" dimensionUniqueName="[Bezirke]" displayFolder="" count="0" unbalanced="0" hidden="1"/>
    <cacheHierarchy uniqueName="[Bezirke].[Kammer attribute]" caption="Kammer attribute" attribute="1" defaultMemberUniqueName="[Bezirke].[Kammer attribute].[Summe Kammern]" allUniqueName="[Bezirke].[Kammer attribute].[Summe Kammern]" dimensionUniqueName="[Bezirke]" displayFolder="" count="0" unbalanced="0" hidden="1"/>
    <cacheHierarchy uniqueName="[generated attribute 3]" caption="generated attribute 3" attribute="1" keyAttribute="1" defaultMemberUniqueName="[generated attribute 3].[Einzel und Doppellehren]" allUniqueName="[generated attribute 3].[Einzel und Doppellehren]" dimensionUniqueName="[EinzelDoppelLangtexte]" displayFolder="" count="0" unbalanced="0" hidden="1"/>
    <cacheHierarchy uniqueName="[Lehrberuf]" caption="Lehrberuf" attribute="1" defaultMemberUniqueName="[Lehrberuf].[Einzel und Doppellehren]" allUniqueName="[Lehrberuf].[Einzel und Doppellehren]" dimensionUniqueName="[EinzelDoppelLangtexte]" displayFolder="" count="0" unbalanced="0" hidden="1"/>
    <cacheHierarchy uniqueName="[Lehre attribute]" caption="Lehre attribute" attribute="1" defaultMemberUniqueName="[Lehre attribute].[Einzel und Doppellehren]" allUniqueName="[Lehre attribute].[Einzel und Doppellehren]" dimensionUniqueName="[EinzelDoppelLangtexte]" displayFolder="" count="0" unbalanced="0" hidden="1"/>
    <cacheHierarchy uniqueName="[EinzelDoppelModulare].[Lehrberuf]" caption="Lehrberuf" attribute="1" defaultMemberUniqueName="[EinzelDoppelModulare].[Lehrberuf].[Summe Lehrberufe]" allUniqueName="[EinzelDoppelModulare].[Lehrberuf].[Summe Lehrberufe]" dimensionUniqueName="[EinzelDoppelModulare]" displayFolder="" count="0" unbalanced="0" hidden="1"/>
    <cacheHierarchy uniqueName="[EinzelDoppelModulare].[LehrberufeArtModule]" caption="LehrberufeArtModule" attribute="1" keyAttribute="1" defaultMemberUniqueName="[EinzelDoppelModulare].[LehrberufeArtModule].[Summe Lehrberufe]" allUniqueName="[EinzelDoppelModulare].[LehrberufeArtModule].[Summe Lehrberufe]" dimensionUniqueName="[EinzelDoppelModulare]" displayFolder="" count="0" unbalanced="0" hidden="1"/>
    <cacheHierarchy uniqueName="[EinzelDoppelModulare].[Lehrberufsart]" caption="Lehrberufsart" attribute="1" defaultMemberUniqueName="[EinzelDoppelModulare].[Lehrberufsart].[Summe Lehrberufe]" allUniqueName="[EinzelDoppelModulare].[Lehrberufsart].[Summe Lehrberufe]" dimensionUniqueName="[EinzelDoppelModulare]" displayFolder="" count="0" unbalanced="0" hidden="1"/>
    <cacheHierarchy uniqueName="[FGR]" caption="FGR" attribute="1" defaultMemberUniqueName="[FGR].[Summe FachgruppenÖsterreich]" allUniqueName="[FGR].[Summe FachgruppenÖsterreich]" dimensionUniqueName="[FachgruppenÖsterr]" displayFolder="" count="0" unbalanced="0" hidden="1"/>
    <cacheHierarchy uniqueName="[generated attribute 4]" caption="generated attribute 4" attribute="1" keyAttribute="1" defaultMemberUniqueName="[generated attribute 4].[Summe FachgruppenÖsterreich]" allUniqueName="[generated attribute 4].[Summe FachgruppenÖsterreich]" dimensionUniqueName="[FachgruppenÖsterr]" displayFolder="" count="0" unbalanced="0" hidden="1"/>
    <cacheHierarchy uniqueName="[Sparte attribute 1]" caption="Sparte attribute 1" attribute="1" defaultMemberUniqueName="[Sparte attribute 1].[Summe FachgruppenÖsterreich]" allUniqueName="[Sparte attribute 1].[Summe FachgruppenÖsterreich]" dimensionUniqueName="[FachgruppenÖsterr]" displayFolder="" count="0" unbalanced="0" hidden="1"/>
    <cacheHierarchy uniqueName="[Jahrgang attribute]" caption="Jahrgang attribute" attribute="1" keyAttribute="1" defaultMemberUniqueName="[Jahrgang attribute].[Summe Geburtsjahrgänge]" allUniqueName="[Jahrgang attribute].[Summe Geburtsjahrgänge]" dimensionUniqueName="[Geburtsjahrgänge]" displayFolder="" count="0" unbalanced="0" hidden="1"/>
    <cacheHierarchy uniqueName="[Gemeinden].[Bezirk]" caption="Bezirk" attribute="1" defaultMemberUniqueName="[Gemeinden].[Bezirk].[Summe Kammern]" allUniqueName="[Gemeinden].[Bezirk].[Summe Kammern]" dimensionUniqueName="[Gemeinden]" displayFolder="" count="0" unbalanced="0" hidden="1"/>
    <cacheHierarchy uniqueName="[Gemeinden].[Gemeinde]" caption="Gemeinde" attribute="1" defaultMemberUniqueName="[Gemeinden].[Gemeinde].[Summe Kammern]" allUniqueName="[Gemeinden].[Gemeinde].[Summe Kammern]" dimensionUniqueName="[Gemeinden]" displayFolder="" count="0" unbalanced="0" hidden="1"/>
    <cacheHierarchy uniqueName="[Gemeinden].[generated attribute 2]" caption="generated attribute 2" attribute="1" keyAttribute="1" defaultMemberUniqueName="[Gemeinden].[generated attribute 2].[Summe Kammern]" allUniqueName="[Gemeinden].[generated attribute 2].[Summe Kammern]" dimensionUniqueName="[Gemeinden]" displayFolder="" count="0" unbalanced="0" hidden="1"/>
    <cacheHierarchy uniqueName="[Gemeinden].[Kammer attribute 1]" caption="Kammer attribute 1" attribute="1" defaultMemberUniqueName="[Gemeinden].[Kammer attribute 1].[Summe Kammern]" allUniqueName="[Gemeinden].[Kammer attribute 1].[Summe Kammern]" dimensionUniqueName="[Gemeinden]" displayFolder="" count="0" unbalanced="0" hidden="1"/>
    <cacheHierarchy uniqueName="[Geschlecht attribute]" caption="Geschlecht attribute" attribute="1" keyAttribute="1" defaultMemberUniqueName="[Geschlecht attribute].[Gesamt]" allUniqueName="[Geschlecht attribute].[Gesamt]" dimensionUniqueName="[Geschlecht]" displayFolder="" count="0" unbalanced="0" hidden="1"/>
    <cacheHierarchy uniqueName="[Kammer attribute 2]" caption="Kammer attribute 2" attribute="1" keyAttribute="1" defaultMemberUniqueName="[Kammer attribute 2].[Österreich]" allUniqueName="[Kammer attribute 2].[Österreich]" dimensionUniqueName="[Kammern]" displayFolder="" count="0" unbalanced="0" hidden="1"/>
    <cacheHierarchy uniqueName="[Lehrberuf attribute 2]" caption="Lehrberuf attribute 2" attribute="1" defaultMemberUniqueName="[Lehrberuf attribute 2].[Lehrberufe]" allUniqueName="[Lehrberuf attribute 2].[Lehrberufe]" dimensionUniqueName="[Lehrberufe]" displayFolder="" count="0" unbalanced="0" hidden="1"/>
    <cacheHierarchy uniqueName="[MODNR1]" caption="MODNR1" attribute="1" keyAttribute="1" defaultMemberUniqueName="[MODNR1].[Lehrberufe]" allUniqueName="[MODNR1].[Lehrberufe]" dimensionUniqueName="[Lehrberufe]" displayFolder="" count="0" unbalanced="0" hidden="1"/>
    <cacheHierarchy uniqueName="[Lehrberufsgruppen].[LB Gruppennummer]" caption="LB Gruppennummer" attribute="1" defaultMemberUniqueName="[Lehrberufsgruppen].[LB Gruppennummer].[Lehrberufsgruppen]" allUniqueName="[Lehrberufsgruppen].[LB Gruppennummer].[Lehrberufsgruppen]" dimensionUniqueName="[Lehrberufsgruppen]" displayFolder="" count="0" unbalanced="0" hidden="1"/>
    <cacheHierarchy uniqueName="[Lehrberufsgruppen].[Lehrberufsnummer]" caption="Lehrberufsnummer" attribute="1" defaultMemberUniqueName="[Lehrberufsgruppen].[Lehrberufsnummer].[Lehrberufsgruppen]" allUniqueName="[Lehrberufsgruppen].[Lehrberufsnummer].[Lehrberufsgruppen]" dimensionUniqueName="[Lehrberufsgruppen]" displayFolder="" count="0" unbalanced="0" hidden="1"/>
    <cacheHierarchy uniqueName="[Lehrberufsgruppen].[Vw STAT Lehrberufsgruppen]" caption="Vw STAT Lehrberufsgruppen" attribute="1" keyAttribute="1" defaultMemberUniqueName="[Lehrberufsgruppen].[Vw STAT Lehrberufsgruppen].[Lehrberufsgruppen]" allUniqueName="[Lehrberufsgruppen].[Vw STAT Lehrberufsgruppen].[Lehrberufsgruppen]" dimensionUniqueName="[Lehrberufsgruppen]" displayFolder="" count="0" unbalanced="0" hidden="1"/>
    <cacheHierarchy uniqueName="[Lehrjahr attribute]" caption="Lehrjahr attribute" attribute="1" keyAttribute="1" defaultMemberUniqueName="[Lehrjahr attribute].[Summe LJ 1bis4]" allUniqueName="[Lehrjahr attribute].[Summe LJ 1bis4]" dimensionUniqueName="[Lehrjahr]" displayFolder="" count="0" unbalanced="0" hidden="1"/>
    <cacheHierarchy uniqueName="[Lehrvertragsart attribute]" caption="Lehrvertragsart attribute" attribute="1" keyAttribute="1" defaultMemberUniqueName="[Lehrvertragsart attribute].[Lehrvertragsarten]" allUniqueName="[Lehrvertragsart attribute].[Lehrvertragsarten]" dimensionUniqueName="[Lehrvertragsart]" displayFolder="" count="0" unbalanced="0" hidden="1"/>
    <cacheHierarchy uniqueName="[Schultyp attribute]" caption="Schultyp attribute" attribute="1" keyAttribute="1" defaultMemberUniqueName="[Schultyp attribute].[Schultypen]" allUniqueName="[Schultyp attribute].[Schultypen]" dimensionUniqueName="[Schultypen]" displayFolder="" count="0" unbalanced="0" hidden="1"/>
    <cacheHierarchy uniqueName="[Sparte attribute 2]" caption="Sparte attribute 2" attribute="1" keyAttribute="1" defaultMemberUniqueName="[Sparte attribute 2].[Sparten]" allUniqueName="[Sparte attribute 2].[Sparten]" dimensionUniqueName="[Sparten]" displayFolder="" count="0" unbalanced="0" hidden="1"/>
    <cacheHierarchy uniqueName="[Staatsbürgerschaft attribute 4]" caption="Staatsbürgerschaft attribute 4" attribute="1" keyAttribute="1" defaultMemberUniqueName="[Staatsbürgerschaft attribute 4].[Staatsbürger Gesamt]" allUniqueName="[Staatsbürgerschaft attribute 4].[Staatsbürger Gesamt]" dimensionUniqueName="[Staatsbürgerschaft]" displayFolder="" count="0" unbalanced="0" hidden="1"/>
    <cacheHierarchy uniqueName="[Zeitraum attribute]" caption="Zeitraum attribute" attribute="1" keyAttribute="1" defaultMemberUniqueName="[Zeitraum attribute].[2002]" dimensionUniqueName="[Zeitraum]" displayFolder="" count="0" unbalanced="0" hidden="1"/>
    <cacheHierarchy uniqueName="[Measures].[AnzahlLL]" caption="AnzahlLL" measure="1" displayFolder="" measureGroup="AnzahlLehrlingeundLehrbetriebeFGRÖsterr" count="0"/>
    <cacheHierarchy uniqueName="[Measures].[AnzahlLB]" caption="AnzahlLB" measure="1" displayFolder="" measureGroup="AnzahlLehrlingeundLehrbetriebeFGRÖsterr" count="0"/>
  </cacheHierarchies>
  <kpis count="0"/>
  <dimensions count="17">
    <dimension name="Bezirke" uniqueName="[Bezirke]" caption="Bezirke"/>
    <dimension name="EinzelDoppelLangtexte" uniqueName="[EinzelDoppelLangtexte]" caption="EinzelDoppelLangtexte"/>
    <dimension name="EinzelDoppelModulare" uniqueName="[EinzelDoppelModulare]" caption="EinzelDoppelModulare"/>
    <dimension name="FachgruppenÖsterr" uniqueName="[FachgruppenÖsterr]" caption="FachgruppenÖsterr"/>
    <dimension name="Geburtsjahrgänge" uniqueName="[Geburtsjahrgänge]" caption="Geburtsjahrgänge"/>
    <dimension name="Gemeinden" uniqueName="[Gemeinden]" caption="Gemeinden"/>
    <dimension name="Geschlecht" uniqueName="[Geschlecht]" caption="Geschlecht"/>
    <dimension name="Kammern" uniqueName="[Kammern]" caption="Kammern"/>
    <dimension name="Lehrberufe" uniqueName="[Lehrberufe]" caption="Lehrberufe"/>
    <dimension name="Lehrberufsgruppen" uniqueName="[Lehrberufsgruppen]" caption="Lehrberufsgruppen"/>
    <dimension name="Lehrjahr" uniqueName="[Lehrjahr]" caption="Lehrjahr"/>
    <dimension name="Lehrvertragsart" uniqueName="[Lehrvertragsart]" caption="Lehrvertragsart"/>
    <dimension measure="1" name="Measures" uniqueName="[Measures]" caption="Measures"/>
    <dimension name="Schultypen" uniqueName="[Schultypen]" caption="Schultypen"/>
    <dimension name="Sparten" uniqueName="[Sparten]" caption="Sparten"/>
    <dimension name="Staatsbürgerschaft" uniqueName="[Staatsbürgerschaft]" caption="Staatsbürgerschaft"/>
    <dimension name="Zeitraum" uniqueName="[Zeitraum]" caption="Zeitraum"/>
  </dimensions>
  <measureGroups count="1">
    <measureGroup name="AnzahlLehrlingeundLehrbetriebeFGRÖsterr" caption="AnzahlLehrlingeundLehrbetriebeFGRÖsterr"/>
  </measureGroups>
  <maps count="16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3"/>
    <map measureGroup="0" dimension="14"/>
    <map measureGroup="0" dimension="15"/>
    <map measureGroup="0" dimension="16"/>
  </maps>
  <extLst>
    <ext xmlns:x14="http://schemas.microsoft.com/office/spreadsheetml/2009/9/main" uri="{725AE2AE-9491-48be-B2B4-4EB974FC3084}">
      <x14:pivotCacheDefinition supportSubqueryNonVisual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ollerc" refreshedDate="41977.396484259261" backgroundQuery="1" createdVersion="4" refreshedVersion="4" minRefreshableVersion="3" recordCount="0" supportSubquery="1" supportAdvancedDrill="1" xr:uid="{F2B2EBF8-99F6-4B55-8E9F-27BD6EF3504D}">
  <cacheSource type="external" connectionId="1"/>
  <cacheFields count="1">
    <cacheField name="[Kammern].[Kammer]" caption="Kammer" numFmtId="0" hierarchy="7" level="1">
      <sharedItems count="9">
        <s v="[Kammern].[Österreich].[Burgenland]" c="Burgenland"/>
        <s v="[Kammern].[Österreich].[Kärnten]" c="Kärnten"/>
        <s v="[Kammern].[Österreich].[Niederösterreich]" c="Niederösterreich"/>
        <s v="[Kammern].[Österreich].[Oberösterreich]" c="Oberösterreich"/>
        <s v="[Kammern].[Österreich].[Salzburg]" c="Salzburg"/>
        <s v="[Kammern].[Österreich].[Steiermark]" c="Steiermark"/>
        <s v="[Kammern].[Österreich].[Tirol]" c="Tirol"/>
        <s v="[Kammern].[Österreich].[Vorarlberg]" c="Vorarlberg"/>
        <s v="[Kammern].[Österreich].[Wien]" c="Wien"/>
      </sharedItems>
    </cacheField>
  </cacheFields>
  <cacheHierarchies count="49">
    <cacheHierarchy uniqueName="[Bezirke].[Bezirke]" caption="Bezirke" defaultMemberUniqueName="[Bezirke].[Bezirke].[Summe Kammern]" allUniqueName="[Bezirke].[Bezirke].[Summe Kammern]" dimensionUniqueName="[Bezirke]" displayFolder="" count="0" unbalanced="0"/>
    <cacheHierarchy uniqueName="[EinzelDoppelLangtexte]" caption="EinzelDoppelLangtexte" defaultMemberUniqueName="[EinzelDoppelLangtexte].[Einfach- und Doppellehren]" allUniqueName="[EinzelDoppelLangtexte].[Einfach- und Doppellehren]" dimensionUniqueName="[EinzelDoppelLangtexte]" displayFolder="" count="0" unbalanced="0"/>
    <cacheHierarchy uniqueName="[EinzelDoppelModulare].[EinzelDoppelModulare]" caption="EinzelDoppelModulare" defaultMemberUniqueName="[EinzelDoppelModulare].[EinzelDoppelModulare].[Summe Lehrberufe]" allUniqueName="[EinzelDoppelModulare].[EinzelDoppelModulare].[Summe Lehrberufe]" dimensionUniqueName="[EinzelDoppelModulare]" displayFolder="" count="0" unbalanced="0"/>
    <cacheHierarchy uniqueName="[FachgruppenÖsterr]" caption="FachgruppenÖsterr" defaultMemberUniqueName="[FachgruppenÖsterr].[Summe FachgruppenÖsterreich]" allUniqueName="[FachgruppenÖsterr].[Summe FachgruppenÖsterreich]" dimensionUniqueName="[FachgruppenÖsterr]" displayFolder="" count="3" unbalanced="0"/>
    <cacheHierarchy uniqueName="[Geburtsjahrgänge]" caption="Geburtsjahrgänge" defaultMemberUniqueName="[Geburtsjahrgänge].[Summe Geburtsjahrgänge]" allUniqueName="[Geburtsjahrgänge].[Summe Geburtsjahrgänge]" dimensionUniqueName="[Geburtsjahrgänge]" displayFolder="" count="0" unbalanced="0"/>
    <cacheHierarchy uniqueName="[Gemeinden].[Gemeinden]" caption="Gemeinden" defaultMemberUniqueName="[Gemeinden].[Gemeinden].[Summe Kammern]" allUniqueName="[Gemeinden].[Gemeinden].[Summe Kammern]" dimensionUniqueName="[Gemeinden]" displayFolder="" count="4" unbalanced="0"/>
    <cacheHierarchy uniqueName="[Geschlecht]" caption="Geschlecht" defaultMemberUniqueName="[Geschlecht].[Gesamt]" allUniqueName="[Geschlecht].[Gesamt]" dimensionUniqueName="[Geschlecht]" displayFolder="" count="2" unbalanced="0"/>
    <cacheHierarchy uniqueName="[Kammern]" caption="Kammern" defaultMemberUniqueName="[Kammern].[Österreich]" allUniqueName="[Kammern].[Österreich]" dimensionUniqueName="[Kammern]" displayFolder="" count="2" unbalanced="0">
      <fieldsUsage count="2">
        <fieldUsage x="-1"/>
        <fieldUsage x="0"/>
      </fieldsUsage>
    </cacheHierarchy>
    <cacheHierarchy uniqueName="[Lehrberufe]" caption="Lehrberufe" defaultMemberUniqueName="[Lehrberufe].[Lehrberufe]" allUniqueName="[Lehrberufe].[Lehrberufe]" dimensionUniqueName="[Lehrberufe]" displayFolder="" count="2" unbalanced="0"/>
    <cacheHierarchy uniqueName="[Lehrberufsgruppen].[Lehrberufsgruppen]" caption="Lehrberufsgruppen" defaultMemberUniqueName="[Lehrberufsgruppen].[Lehrberufsgruppen].[Lehrberufsgruppen]" allUniqueName="[Lehrberufsgruppen].[Lehrberufsgruppen].[Lehrberufsgruppen]" dimensionUniqueName="[Lehrberufsgruppen]" displayFolder="" count="3" unbalanced="0"/>
    <cacheHierarchy uniqueName="[Lehrjahr]" caption="Lehrjahr" defaultMemberUniqueName="[Lehrjahr].[Summe LJ 1bis4]" allUniqueName="[Lehrjahr].[Summe LJ 1bis4]" dimensionUniqueName="[Lehrjahr]" displayFolder="" count="2" unbalanced="0"/>
    <cacheHierarchy uniqueName="[Lehrvertragsart]" caption="Lehrvertragsart" defaultMemberUniqueName="[Lehrvertragsart].[Lehrvertragsarten]" allUniqueName="[Lehrvertragsart].[Lehrvertragsarten]" dimensionUniqueName="[Lehrvertragsart]" displayFolder="" count="2" unbalanced="0"/>
    <cacheHierarchy uniqueName="[Schultypen]" caption="Schultypen" defaultMemberUniqueName="[Schultypen].[Schultypen]" allUniqueName="[Schultypen].[Schultypen]" dimensionUniqueName="[Schultypen]" displayFolder="" count="0" unbalanced="0"/>
    <cacheHierarchy uniqueName="[Sparten]" caption="Sparten" defaultMemberUniqueName="[Sparten].[Sparten]" allUniqueName="[Sparten].[Sparten]" dimensionUniqueName="[Sparten]" displayFolder="" count="0" unbalanced="0"/>
    <cacheHierarchy uniqueName="[SpartenNummer]" caption="SpartenNummer" attribute="1" defaultMemberUniqueName="[SpartenNummer].[Sparten]" allUniqueName="[SpartenNummer].[Sparten]" dimensionUniqueName="[Sparten]" displayFolder="" count="0" unbalanced="0"/>
    <cacheHierarchy uniqueName="[Staatsbürgerschaft]" caption="Staatsbürgerschaft" defaultMemberUniqueName="[Staatsbürgerschaft].[Staatsbürger Gesamt]" allUniqueName="[Staatsbürgerschaft].[Staatsbürger Gesamt]" dimensionUniqueName="[Staatsbürgerschaft]" displayFolder="" count="0" unbalanced="0"/>
    <cacheHierarchy uniqueName="[Zeitraum]" caption="Zeitraum" defaultMemberUniqueName="[Zeitraum].[2002]" dimensionUniqueName="[Zeitraum]" displayFolder="" count="1" unbalanced="0"/>
    <cacheHierarchy uniqueName="[Bezirke].[Bezirk]" caption="Bezirk" attribute="1" defaultMemberUniqueName="[Bezirke].[Bezirk].[Summe Kammern]" allUniqueName="[Bezirke].[Bezirk].[Summe Kammern]" dimensionUniqueName="[Bezirke]" displayFolder="" count="0" unbalanced="0" hidden="1"/>
    <cacheHierarchy uniqueName="[Bezirke].[generated attribute 1]" caption="generated attribute 1" attribute="1" keyAttribute="1" defaultMemberUniqueName="[Bezirke].[generated attribute 1].[Summe Kammern]" allUniqueName="[Bezirke].[generated attribute 1].[Summe Kammern]" dimensionUniqueName="[Bezirke]" displayFolder="" count="0" unbalanced="0" hidden="1"/>
    <cacheHierarchy uniqueName="[Bezirke].[Kammer attribute]" caption="Kammer attribute" attribute="1" defaultMemberUniqueName="[Bezirke].[Kammer attribute].[Summe Kammern]" allUniqueName="[Bezirke].[Kammer attribute].[Summe Kammern]" dimensionUniqueName="[Bezirke]" displayFolder="" count="0" unbalanced="0" hidden="1"/>
    <cacheHierarchy uniqueName="[generated attribute 3]" caption="generated attribute 3" attribute="1" keyAttribute="1" defaultMemberUniqueName="[generated attribute 3].[Einzel und Doppellehren]" allUniqueName="[generated attribute 3].[Einzel und Doppellehren]" dimensionUniqueName="[EinzelDoppelLangtexte]" displayFolder="" count="0" unbalanced="0" hidden="1"/>
    <cacheHierarchy uniqueName="[Lehrberuf]" caption="Lehrberuf" attribute="1" defaultMemberUniqueName="[Lehrberuf].[Einzel und Doppellehren]" allUniqueName="[Lehrberuf].[Einzel und Doppellehren]" dimensionUniqueName="[EinzelDoppelLangtexte]" displayFolder="" count="0" unbalanced="0" hidden="1"/>
    <cacheHierarchy uniqueName="[Lehre attribute]" caption="Lehre attribute" attribute="1" defaultMemberUniqueName="[Lehre attribute].[Einzel und Doppellehren]" allUniqueName="[Lehre attribute].[Einzel und Doppellehren]" dimensionUniqueName="[EinzelDoppelLangtexte]" displayFolder="" count="0" unbalanced="0" hidden="1"/>
    <cacheHierarchy uniqueName="[EinzelDoppelModulare].[Lehrberuf]" caption="Lehrberuf" attribute="1" defaultMemberUniqueName="[EinzelDoppelModulare].[Lehrberuf].[Summe Lehrberufe]" allUniqueName="[EinzelDoppelModulare].[Lehrberuf].[Summe Lehrberufe]" dimensionUniqueName="[EinzelDoppelModulare]" displayFolder="" count="0" unbalanced="0" hidden="1"/>
    <cacheHierarchy uniqueName="[EinzelDoppelModulare].[LehrberufeArtModule]" caption="LehrberufeArtModule" attribute="1" keyAttribute="1" defaultMemberUniqueName="[EinzelDoppelModulare].[LehrberufeArtModule].[Summe Lehrberufe]" allUniqueName="[EinzelDoppelModulare].[LehrberufeArtModule].[Summe Lehrberufe]" dimensionUniqueName="[EinzelDoppelModulare]" displayFolder="" count="0" unbalanced="0" hidden="1"/>
    <cacheHierarchy uniqueName="[EinzelDoppelModulare].[Lehrberufsart]" caption="Lehrberufsart" attribute="1" defaultMemberUniqueName="[EinzelDoppelModulare].[Lehrberufsart].[Summe Lehrberufe]" allUniqueName="[EinzelDoppelModulare].[Lehrberufsart].[Summe Lehrberufe]" dimensionUniqueName="[EinzelDoppelModulare]" displayFolder="" count="0" unbalanced="0" hidden="1"/>
    <cacheHierarchy uniqueName="[FGR]" caption="FGR" attribute="1" defaultMemberUniqueName="[FGR].[Summe FachgruppenÖsterreich]" allUniqueName="[FGR].[Summe FachgruppenÖsterreich]" dimensionUniqueName="[FachgruppenÖsterr]" displayFolder="" count="0" unbalanced="0" hidden="1"/>
    <cacheHierarchy uniqueName="[generated attribute 4]" caption="generated attribute 4" attribute="1" keyAttribute="1" defaultMemberUniqueName="[generated attribute 4].[Summe FachgruppenÖsterreich]" allUniqueName="[generated attribute 4].[Summe FachgruppenÖsterreich]" dimensionUniqueName="[FachgruppenÖsterr]" displayFolder="" count="0" unbalanced="0" hidden="1"/>
    <cacheHierarchy uniqueName="[Sparte attribute 1]" caption="Sparte attribute 1" attribute="1" defaultMemberUniqueName="[Sparte attribute 1].[Summe FachgruppenÖsterreich]" allUniqueName="[Sparte attribute 1].[Summe FachgruppenÖsterreich]" dimensionUniqueName="[FachgruppenÖsterr]" displayFolder="" count="0" unbalanced="0" hidden="1"/>
    <cacheHierarchy uniqueName="[Jahrgang attribute]" caption="Jahrgang attribute" attribute="1" keyAttribute="1" defaultMemberUniqueName="[Jahrgang attribute].[Summe Geburtsjahrgänge]" allUniqueName="[Jahrgang attribute].[Summe Geburtsjahrgänge]" dimensionUniqueName="[Geburtsjahrgänge]" displayFolder="" count="0" unbalanced="0" hidden="1"/>
    <cacheHierarchy uniqueName="[Gemeinden].[Bezirk]" caption="Bezirk" attribute="1" defaultMemberUniqueName="[Gemeinden].[Bezirk].[Summe Kammern]" allUniqueName="[Gemeinden].[Bezirk].[Summe Kammern]" dimensionUniqueName="[Gemeinden]" displayFolder="" count="0" unbalanced="0" hidden="1"/>
    <cacheHierarchy uniqueName="[Gemeinden].[Gemeinde]" caption="Gemeinde" attribute="1" defaultMemberUniqueName="[Gemeinden].[Gemeinde].[Summe Kammern]" allUniqueName="[Gemeinden].[Gemeinde].[Summe Kammern]" dimensionUniqueName="[Gemeinden]" displayFolder="" count="0" unbalanced="0" hidden="1"/>
    <cacheHierarchy uniqueName="[Gemeinden].[generated attribute 2]" caption="generated attribute 2" attribute="1" keyAttribute="1" defaultMemberUniqueName="[Gemeinden].[generated attribute 2].[Summe Kammern]" allUniqueName="[Gemeinden].[generated attribute 2].[Summe Kammern]" dimensionUniqueName="[Gemeinden]" displayFolder="" count="0" unbalanced="0" hidden="1"/>
    <cacheHierarchy uniqueName="[Gemeinden].[Kammer attribute 1]" caption="Kammer attribute 1" attribute="1" defaultMemberUniqueName="[Gemeinden].[Kammer attribute 1].[Summe Kammern]" allUniqueName="[Gemeinden].[Kammer attribute 1].[Summe Kammern]" dimensionUniqueName="[Gemeinden]" displayFolder="" count="0" unbalanced="0" hidden="1"/>
    <cacheHierarchy uniqueName="[Geschlecht attribute]" caption="Geschlecht attribute" attribute="1" keyAttribute="1" defaultMemberUniqueName="[Geschlecht attribute].[Gesamt]" allUniqueName="[Geschlecht attribute].[Gesamt]" dimensionUniqueName="[Geschlecht]" displayFolder="" count="0" unbalanced="0" hidden="1"/>
    <cacheHierarchy uniqueName="[Kammer attribute 2]" caption="Kammer attribute 2" attribute="1" keyAttribute="1" defaultMemberUniqueName="[Kammer attribute 2].[Österreich]" allUniqueName="[Kammer attribute 2].[Österreich]" dimensionUniqueName="[Kammern]" displayFolder="" count="0" unbalanced="0" hidden="1"/>
    <cacheHierarchy uniqueName="[Lehrberuf attribute 2]" caption="Lehrberuf attribute 2" attribute="1" defaultMemberUniqueName="[Lehrberuf attribute 2].[Lehrberufe]" allUniqueName="[Lehrberuf attribute 2].[Lehrberufe]" dimensionUniqueName="[Lehrberufe]" displayFolder="" count="0" unbalanced="0" hidden="1"/>
    <cacheHierarchy uniqueName="[MODNR1]" caption="MODNR1" attribute="1" keyAttribute="1" defaultMemberUniqueName="[MODNR1].[Lehrberufe]" allUniqueName="[MODNR1].[Lehrberufe]" dimensionUniqueName="[Lehrberufe]" displayFolder="" count="0" unbalanced="0" hidden="1"/>
    <cacheHierarchy uniqueName="[Lehrberufsgruppen].[LB Gruppennummer]" caption="LB Gruppennummer" attribute="1" defaultMemberUniqueName="[Lehrberufsgruppen].[LB Gruppennummer].[Lehrberufsgruppen]" allUniqueName="[Lehrberufsgruppen].[LB Gruppennummer].[Lehrberufsgruppen]" dimensionUniqueName="[Lehrberufsgruppen]" displayFolder="" count="0" unbalanced="0" hidden="1"/>
    <cacheHierarchy uniqueName="[Lehrberufsgruppen].[Lehrberufsnummer]" caption="Lehrberufsnummer" attribute="1" defaultMemberUniqueName="[Lehrberufsgruppen].[Lehrberufsnummer].[Lehrberufsgruppen]" allUniqueName="[Lehrberufsgruppen].[Lehrberufsnummer].[Lehrberufsgruppen]" dimensionUniqueName="[Lehrberufsgruppen]" displayFolder="" count="0" unbalanced="0" hidden="1"/>
    <cacheHierarchy uniqueName="[Lehrberufsgruppen].[Vw STAT Lehrberufsgruppen]" caption="Vw STAT Lehrberufsgruppen" attribute="1" keyAttribute="1" defaultMemberUniqueName="[Lehrberufsgruppen].[Vw STAT Lehrberufsgruppen].[Lehrberufsgruppen]" allUniqueName="[Lehrberufsgruppen].[Vw STAT Lehrberufsgruppen].[Lehrberufsgruppen]" dimensionUniqueName="[Lehrberufsgruppen]" displayFolder="" count="0" unbalanced="0" hidden="1"/>
    <cacheHierarchy uniqueName="[Lehrjahr attribute]" caption="Lehrjahr attribute" attribute="1" keyAttribute="1" defaultMemberUniqueName="[Lehrjahr attribute].[Summe LJ 1bis4]" allUniqueName="[Lehrjahr attribute].[Summe LJ 1bis4]" dimensionUniqueName="[Lehrjahr]" displayFolder="" count="0" unbalanced="0" hidden="1"/>
    <cacheHierarchy uniqueName="[Lehrvertragsart attribute]" caption="Lehrvertragsart attribute" attribute="1" keyAttribute="1" defaultMemberUniqueName="[Lehrvertragsart attribute].[Lehrvertragsarten]" allUniqueName="[Lehrvertragsart attribute].[Lehrvertragsarten]" dimensionUniqueName="[Lehrvertragsart]" displayFolder="" count="0" unbalanced="0" hidden="1"/>
    <cacheHierarchy uniqueName="[Schultyp attribute]" caption="Schultyp attribute" attribute="1" keyAttribute="1" defaultMemberUniqueName="[Schultyp attribute].[Schultypen]" allUniqueName="[Schultyp attribute].[Schultypen]" dimensionUniqueName="[Schultypen]" displayFolder="" count="0" unbalanced="0" hidden="1"/>
    <cacheHierarchy uniqueName="[Sparte attribute 2]" caption="Sparte attribute 2" attribute="1" keyAttribute="1" defaultMemberUniqueName="[Sparte attribute 2].[Sparten]" allUniqueName="[Sparte attribute 2].[Sparten]" dimensionUniqueName="[Sparten]" displayFolder="" count="0" unbalanced="0" hidden="1"/>
    <cacheHierarchy uniqueName="[Staatsbürgerschaft attribute 4]" caption="Staatsbürgerschaft attribute 4" attribute="1" keyAttribute="1" defaultMemberUniqueName="[Staatsbürgerschaft attribute 4].[Staatsbürger Gesamt]" allUniqueName="[Staatsbürgerschaft attribute 4].[Staatsbürger Gesamt]" dimensionUniqueName="[Staatsbürgerschaft]" displayFolder="" count="0" unbalanced="0" hidden="1"/>
    <cacheHierarchy uniqueName="[Zeitraum attribute]" caption="Zeitraum attribute" attribute="1" keyAttribute="1" defaultMemberUniqueName="[Zeitraum attribute].[2002]" dimensionUniqueName="[Zeitraum]" displayFolder="" count="0" unbalanced="0" hidden="1"/>
    <cacheHierarchy uniqueName="[Measures].[AnzahlLL]" caption="AnzahlLL" measure="1" displayFolder="" measureGroup="AnzahlLehrlingeundLehrbetriebeFGRÖsterr" count="0"/>
    <cacheHierarchy uniqueName="[Measures].[AnzahlLB]" caption="AnzahlLB" measure="1" displayFolder="" measureGroup="AnzahlLehrlingeundLehrbetriebeFGRÖsterr" count="0"/>
  </cacheHierarchies>
  <kpis count="0"/>
  <dimensions count="17">
    <dimension name="Bezirke" uniqueName="[Bezirke]" caption="Bezirke"/>
    <dimension name="EinzelDoppelLangtexte" uniqueName="[EinzelDoppelLangtexte]" caption="EinzelDoppelLangtexte"/>
    <dimension name="EinzelDoppelModulare" uniqueName="[EinzelDoppelModulare]" caption="EinzelDoppelModulare"/>
    <dimension name="FachgruppenÖsterr" uniqueName="[FachgruppenÖsterr]" caption="FachgruppenÖsterr"/>
    <dimension name="Geburtsjahrgänge" uniqueName="[Geburtsjahrgänge]" caption="Geburtsjahrgänge"/>
    <dimension name="Gemeinden" uniqueName="[Gemeinden]" caption="Gemeinden"/>
    <dimension name="Geschlecht" uniqueName="[Geschlecht]" caption="Geschlecht"/>
    <dimension name="Kammern" uniqueName="[Kammern]" caption="Kammern"/>
    <dimension name="Lehrberufe" uniqueName="[Lehrberufe]" caption="Lehrberufe"/>
    <dimension name="Lehrberufsgruppen" uniqueName="[Lehrberufsgruppen]" caption="Lehrberufsgruppen"/>
    <dimension name="Lehrjahr" uniqueName="[Lehrjahr]" caption="Lehrjahr"/>
    <dimension name="Lehrvertragsart" uniqueName="[Lehrvertragsart]" caption="Lehrvertragsart"/>
    <dimension measure="1" name="Measures" uniqueName="[Measures]" caption="Measures"/>
    <dimension name="Schultypen" uniqueName="[Schultypen]" caption="Schultypen"/>
    <dimension name="Sparten" uniqueName="[Sparten]" caption="Sparten"/>
    <dimension name="Staatsbürgerschaft" uniqueName="[Staatsbürgerschaft]" caption="Staatsbürgerschaft"/>
    <dimension name="Zeitraum" uniqueName="[Zeitraum]" caption="Zeitraum"/>
  </dimensions>
  <measureGroups count="1">
    <measureGroup name="AnzahlLehrlingeundLehrbetriebeFGRÖsterr" caption="AnzahlLehrlingeundLehrbetriebeFGRÖsterr"/>
  </measureGroups>
  <maps count="16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3"/>
    <map measureGroup="0" dimension="14"/>
    <map measureGroup="0" dimension="15"/>
    <map measureGroup="0" dimension="16"/>
  </maps>
  <extLst>
    <ext xmlns:x14="http://schemas.microsoft.com/office/spreadsheetml/2009/9/main" uri="{725AE2AE-9491-48be-B2B4-4EB974FC3084}">
      <x14:pivotCacheDefinition supportSubqueryNonVisual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1" cacheId="249" applyNumberFormats="0" applyBorderFormats="0" applyFontFormats="0" applyPatternFormats="0" applyAlignmentFormats="0" applyWidthHeightFormats="1" dataCaption="Werte" updatedVersion="4" minRefreshableVersion="3" useAutoFormatting="1" subtotalHiddenItems="1" itemPrintTitles="1" createdVersion="4" indent="0" outline="1" outlineData="1" multipleFieldFilters="0" fieldListSortAscending="1">
  <location ref="A2:A15" firstHeaderRow="1" firstDataRow="1" firstDataCol="1"/>
  <pivotFields count="1">
    <pivotField axis="axisRow" allDrilled="1" showAll="0" dataSourceSort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</rowItems>
  <formats count="1">
    <format dxfId="0">
      <pivotArea dataOnly="0" labelOnly="1" fieldPosition="0">
        <references count="1">
          <reference field="0" count="0"/>
        </references>
      </pivotArea>
    </format>
  </formats>
  <pivotHierarchies count="49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6"/>
  </rowHierarchiesUsage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1912FF-3061-4542-ACC3-2CF98AE1038D}" name="PivotTable3" cacheId="250" applyNumberFormats="0" applyBorderFormats="0" applyFontFormats="0" applyPatternFormats="0" applyAlignmentFormats="0" applyWidthHeightFormats="1" dataCaption="Werte" updatedVersion="4" minRefreshableVersion="3" useAutoFormatting="1" subtotalHiddenItems="1" itemPrintTitles="1" createdVersion="4" indent="0" outline="1" outlineData="1" multipleFieldFilters="0" fieldListSortAscending="1">
  <location ref="G2:G12" firstHeaderRow="1" firstDataRow="1" firstDataCol="1"/>
  <pivotFields count="1">
    <pivotField axis="axisRow" allDrilled="1" showAll="0" dataSourceSort="1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pivotHierarchies count="49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7"/>
  </rowHierarchiesUsage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4:K61"/>
  <sheetViews>
    <sheetView showGridLines="0" tabSelected="1" zoomScaleNormal="100" workbookViewId="0">
      <selection activeCell="A4" sqref="A4"/>
    </sheetView>
  </sheetViews>
  <sheetFormatPr baseColWidth="10" defaultColWidth="11.42578125" defaultRowHeight="15" x14ac:dyDescent="0.3"/>
  <cols>
    <col min="1" max="1" width="36.140625" style="1" customWidth="1"/>
    <col min="2" max="2" width="10.5703125" style="1" customWidth="1"/>
    <col min="3" max="3" width="10" style="1" customWidth="1"/>
    <col min="4" max="4" width="11.85546875" style="1" customWidth="1"/>
    <col min="5" max="5" width="13" style="1" customWidth="1"/>
    <col min="6" max="16384" width="11.42578125" style="1"/>
  </cols>
  <sheetData>
    <row r="4" spans="1:11" s="5" customFormat="1" ht="18" x14ac:dyDescent="0.35">
      <c r="A4" s="42" t="str">
        <f>"Lehrlingsstatistik 31.12."&amp;Auswahl_Jahr</f>
        <v>Lehrlingsstatistik 31.12.2025</v>
      </c>
      <c r="B4" s="34"/>
      <c r="C4" s="35"/>
      <c r="D4" s="40"/>
      <c r="E4" s="33"/>
    </row>
    <row r="5" spans="1:11" ht="18" x14ac:dyDescent="0.35">
      <c r="A5" s="42" t="s">
        <v>15</v>
      </c>
      <c r="B5" s="36"/>
      <c r="C5" s="36"/>
      <c r="D5" s="36"/>
      <c r="E5" s="65" t="str">
        <f>Auswahl_Bundesland</f>
        <v>Österreich</v>
      </c>
    </row>
    <row r="6" spans="1:11" x14ac:dyDescent="0.3">
      <c r="A6" s="36"/>
      <c r="B6" s="36"/>
      <c r="C6" s="36"/>
      <c r="D6" s="36"/>
      <c r="E6" s="36"/>
    </row>
    <row r="7" spans="1:11" ht="17.25" customHeight="1" x14ac:dyDescent="0.3">
      <c r="A7" s="43" t="s">
        <v>16</v>
      </c>
      <c r="B7" s="93" t="s">
        <v>1</v>
      </c>
      <c r="C7" s="93"/>
      <c r="D7" s="93" t="s">
        <v>2</v>
      </c>
      <c r="E7" s="93"/>
    </row>
    <row r="8" spans="1:11" ht="15" customHeight="1" x14ac:dyDescent="0.3">
      <c r="A8" s="44"/>
      <c r="B8" s="45" t="s">
        <v>3</v>
      </c>
      <c r="C8" s="45" t="s">
        <v>4</v>
      </c>
      <c r="D8" s="45" t="s">
        <v>3</v>
      </c>
      <c r="E8" s="45" t="s">
        <v>4</v>
      </c>
    </row>
    <row r="9" spans="1:11" ht="15" customHeight="1" x14ac:dyDescent="0.3">
      <c r="A9" s="2" t="s">
        <v>17</v>
      </c>
      <c r="B9" s="46">
        <f>olap_sparte!E97</f>
        <v>43965</v>
      </c>
      <c r="C9" s="3">
        <f>olap_sparte!F97</f>
        <v>42.735084274577652</v>
      </c>
      <c r="D9" s="82">
        <f>olap_sparte!H97</f>
        <v>-1455</v>
      </c>
      <c r="E9" s="7">
        <f>olap_sparte!I97</f>
        <v>-3.2034346103038303</v>
      </c>
    </row>
    <row r="10" spans="1:11" x14ac:dyDescent="0.3">
      <c r="A10" s="2" t="s">
        <v>18</v>
      </c>
      <c r="B10" s="46">
        <f>olap_sparte!E98</f>
        <v>16169</v>
      </c>
      <c r="C10" s="3">
        <f>olap_sparte!F98</f>
        <v>15.716674118859231</v>
      </c>
      <c r="D10" s="82">
        <f>olap_sparte!H98</f>
        <v>-768</v>
      </c>
      <c r="E10" s="7">
        <f>olap_sparte!I98</f>
        <v>-4.5344512015114873</v>
      </c>
    </row>
    <row r="11" spans="1:11" x14ac:dyDescent="0.3">
      <c r="A11" s="2" t="s">
        <v>19</v>
      </c>
      <c r="B11" s="46">
        <f>olap_sparte!E99</f>
        <v>12760</v>
      </c>
      <c r="C11" s="3">
        <f>olap_sparte!F99</f>
        <v>12.40304049456638</v>
      </c>
      <c r="D11" s="82">
        <f>olap_sparte!H99</f>
        <v>-1063</v>
      </c>
      <c r="E11" s="7">
        <f>olap_sparte!I99</f>
        <v>-7.6900817478116181</v>
      </c>
    </row>
    <row r="12" spans="1:11" x14ac:dyDescent="0.3">
      <c r="A12" s="2" t="s">
        <v>20</v>
      </c>
      <c r="B12" s="46">
        <f>olap_sparte!E100</f>
        <v>1456</v>
      </c>
      <c r="C12" s="3">
        <f>olap_sparte!F100</f>
        <v>1.4152685705398627</v>
      </c>
      <c r="D12" s="82">
        <f>olap_sparte!H100</f>
        <v>2</v>
      </c>
      <c r="E12" s="7">
        <f>olap_sparte!I100</f>
        <v>0.13755158184319782</v>
      </c>
    </row>
    <row r="13" spans="1:11" x14ac:dyDescent="0.3">
      <c r="A13" s="2" t="s">
        <v>21</v>
      </c>
      <c r="B13" s="46">
        <f>olap_sparte!E101</f>
        <v>3021</v>
      </c>
      <c r="C13" s="3">
        <f>olap_sparte!F101</f>
        <v>2.9364878788467892</v>
      </c>
      <c r="D13" s="82">
        <f>olap_sparte!H101</f>
        <v>-11</v>
      </c>
      <c r="E13" s="7">
        <f>olap_sparte!I101</f>
        <v>-0.36279683377308913</v>
      </c>
    </row>
    <row r="14" spans="1:11" x14ac:dyDescent="0.3">
      <c r="A14" s="2" t="s">
        <v>22</v>
      </c>
      <c r="B14" s="46">
        <f>olap_sparte!E102</f>
        <v>7149</v>
      </c>
      <c r="C14" s="3">
        <f>olap_sparte!F102</f>
        <v>6.9490075623554111</v>
      </c>
      <c r="D14" s="82">
        <f>olap_sparte!H102</f>
        <v>-149</v>
      </c>
      <c r="E14" s="7">
        <f>olap_sparte!I102</f>
        <v>-2.0416552480131571</v>
      </c>
    </row>
    <row r="15" spans="1:11" x14ac:dyDescent="0.3">
      <c r="A15" s="2" t="s">
        <v>23</v>
      </c>
      <c r="B15" s="46">
        <f>olap_sparte!E103</f>
        <v>2420</v>
      </c>
      <c r="C15" s="3">
        <f>olap_sparte!F103</f>
        <v>2.3523007834522445</v>
      </c>
      <c r="D15" s="82">
        <f>olap_sparte!H103</f>
        <v>-314</v>
      </c>
      <c r="E15" s="7">
        <f>olap_sparte!I103</f>
        <v>-11.485003657644484</v>
      </c>
    </row>
    <row r="16" spans="1:11" ht="15.75" customHeight="1" x14ac:dyDescent="0.3">
      <c r="A16" s="47" t="s">
        <v>91</v>
      </c>
      <c r="B16" s="46">
        <f>olap_sparte!E104</f>
        <v>10040</v>
      </c>
      <c r="C16" s="3">
        <f>olap_sparte!F104</f>
        <v>9.7591321759754273</v>
      </c>
      <c r="D16" s="82">
        <f>olap_sparte!H104</f>
        <v>-13</v>
      </c>
      <c r="E16" s="7">
        <f>olap_sparte!I104</f>
        <v>-0.12931463244802899</v>
      </c>
      <c r="K16" s="41"/>
    </row>
    <row r="17" spans="1:5" ht="17.25" customHeight="1" x14ac:dyDescent="0.3">
      <c r="A17" s="48" t="s">
        <v>90</v>
      </c>
      <c r="B17" s="49">
        <f>olap_sparte!E105</f>
        <v>96980</v>
      </c>
      <c r="C17" s="50">
        <f>olap_sparte!F105</f>
        <v>94.266995859172994</v>
      </c>
      <c r="D17" s="83">
        <f>olap_sparte!H105</f>
        <v>-3771</v>
      </c>
      <c r="E17" s="51">
        <f>olap_sparte!I105</f>
        <v>-3.7428908894204511</v>
      </c>
    </row>
    <row r="18" spans="1:5" ht="17.25" x14ac:dyDescent="0.3">
      <c r="A18" s="2" t="s">
        <v>92</v>
      </c>
      <c r="B18" s="46">
        <f>olap_sparte!E106</f>
        <v>5898</v>
      </c>
      <c r="C18" s="3">
        <f>olap_sparte!F106</f>
        <v>5.7330041408269992</v>
      </c>
      <c r="D18" s="85">
        <f>olap_sparte!H106</f>
        <v>197</v>
      </c>
      <c r="E18" s="7">
        <f>olap_sparte!I106</f>
        <v>3.4555341168216103</v>
      </c>
    </row>
    <row r="19" spans="1:5" x14ac:dyDescent="0.3">
      <c r="A19" s="52" t="str">
        <f>IF(Auswahl_Jahr&lt;2004,"INSGESAMT","INSGESAMT 3)")</f>
        <v>INSGESAMT 3)</v>
      </c>
      <c r="B19" s="53">
        <f>olap_sparte!E107</f>
        <v>102878</v>
      </c>
      <c r="C19" s="54">
        <f>olap_sparte!F107</f>
        <v>100</v>
      </c>
      <c r="D19" s="84">
        <f>olap_sparte!H107</f>
        <v>-3574</v>
      </c>
      <c r="E19" s="55">
        <f>olap_sparte!I107</f>
        <v>-3.3573817307330955</v>
      </c>
    </row>
    <row r="20" spans="1:5" ht="11.25" customHeight="1" x14ac:dyDescent="0.3">
      <c r="B20" s="56"/>
      <c r="C20" s="4"/>
      <c r="D20" s="57"/>
    </row>
    <row r="21" spans="1:5" s="6" customFormat="1" ht="12.75" customHeight="1" x14ac:dyDescent="0.3">
      <c r="A21" s="90" t="s">
        <v>33</v>
      </c>
      <c r="B21" s="89"/>
      <c r="C21" s="89"/>
      <c r="D21" s="89"/>
      <c r="E21" s="89"/>
    </row>
    <row r="22" spans="1:5" s="21" customFormat="1" ht="18.75" customHeight="1" x14ac:dyDescent="0.3">
      <c r="A22" s="91" t="s">
        <v>32</v>
      </c>
      <c r="B22" s="92"/>
      <c r="C22" s="92"/>
      <c r="D22" s="92"/>
      <c r="E22" s="92"/>
    </row>
    <row r="23" spans="1:5" s="6" customFormat="1" ht="12.75" customHeight="1" x14ac:dyDescent="0.3">
      <c r="A23" s="88" t="s">
        <v>29</v>
      </c>
      <c r="B23" s="89"/>
      <c r="C23" s="89"/>
      <c r="D23" s="89"/>
      <c r="E23" s="89"/>
    </row>
    <row r="24" spans="1:5" s="6" customFormat="1" ht="12" customHeight="1" x14ac:dyDescent="0.3">
      <c r="A24" s="88" t="s">
        <v>87</v>
      </c>
      <c r="B24" s="89"/>
      <c r="C24" s="89"/>
      <c r="D24" s="89"/>
      <c r="E24" s="89"/>
    </row>
    <row r="25" spans="1:5" s="6" customFormat="1" ht="17.25" customHeight="1" x14ac:dyDescent="0.3">
      <c r="A25" s="58" t="str">
        <f>IF(ISERROR(TEXT(IBA,"#.###")),IF(Auswahl_Jahr&lt;2004,"","3) Davon haben " &amp; TEXT(IBA,"# ###") &amp;" Jugendliche einen Ausbildungsplatz in der Berufsausbildung gemäß §8b"),IF(Auswahl_Jahr&lt;2004,"","3) Davon haben " &amp; TEXT(IBA,"#.###") &amp;" Jugendliche einen Ausbildungsplatz in der Berufsausbildung gemäß §8b"))</f>
        <v>3) Davon haben 8 362 Jugendliche einen Ausbildungsplatz in der Berufsausbildung gemäß §8b</v>
      </c>
    </row>
    <row r="26" spans="1:5" s="6" customFormat="1" ht="12" customHeight="1" x14ac:dyDescent="0.3">
      <c r="A26" s="58" t="str">
        <f>IF(ISERROR(TEXT(VLZ,"#.###")),IF(Auswahl_Jahr&lt;2004,"","   (" &amp; TEXT(VLZ,"# ###") &amp;" in verlängerten Lehrausbildungen und " &amp; TEXT(TQL,"# ###")&amp;" in Teilqualifizierungen;"),IF(Auswahl_Jahr&lt;2004,"","   (" &amp; TEXT(VLZ,"#.###") &amp;" in verlängerten Lehrausbildungen und " &amp; TEXT(TQL,"#.###")&amp;" in Teilqualifizierungen;"))</f>
        <v xml:space="preserve">   (7 091 in verlängerten Lehrausbildungen und 1 271 in Teilqualifizierungen;</v>
      </c>
    </row>
    <row r="27" spans="1:5" s="6" customFormat="1" ht="11.25" customHeight="1" x14ac:dyDescent="0.3">
      <c r="A27" s="59" t="str">
        <f>IF(ISERROR(TEXT(inUnt,"#.###")),IF(Auswahl_Jahr&lt;2004,"","    "&amp; TEXT(inUnt,"# ###") &amp;" werden in Unternehmungen und "&amp; TEXT(inEinr,"# ###") &amp;" in Einrichtungen ausgebildet). "),IF(Auswahl_Jahr&lt;2004,"","    "&amp; TEXT(inUnt,"#.###") &amp;" werden in Unternehmungen und "&amp; TEXT(inEinr,"#.###") &amp;" in Einrichtungen ausgebildet). "))</f>
        <v xml:space="preserve">    6 243 werden in Unternehmungen und 2 119 in Einrichtungen ausgebildet). </v>
      </c>
    </row>
    <row r="28" spans="1:5" s="6" customFormat="1" ht="17.25" customHeight="1" x14ac:dyDescent="0.3">
      <c r="A28" s="58" t="s">
        <v>95</v>
      </c>
    </row>
    <row r="29" spans="1:5" s="6" customFormat="1" ht="17.25" customHeight="1" x14ac:dyDescent="0.3">
      <c r="A29" s="6" t="str">
        <f>"Quelle: LEHRLINGSSTATISTIK " &amp; Auswahl_Jahr &amp;", Wirtschaftskammern Österreichs"</f>
        <v>Quelle: LEHRLINGSSTATISTIK 2025, Wirtschaftskammern Österreichs</v>
      </c>
    </row>
    <row r="30" spans="1:5" ht="11.25" customHeight="1" x14ac:dyDescent="0.3"/>
    <row r="31" spans="1:5" x14ac:dyDescent="0.3">
      <c r="A31" s="1" t="str">
        <f>"Lehrlinge " &amp; Auswahl_Jahr &amp; " - " &amp; Auswahl_Bundesland</f>
        <v>Lehrlinge 2025 - Österreich</v>
      </c>
    </row>
    <row r="32" spans="1:5" x14ac:dyDescent="0.3">
      <c r="A32" s="1" t="str">
        <f>"Anteil der Lehrlinge nach Sparten in %, Stichtag 31.12." &amp; Auswahl_Jahr</f>
        <v>Anteil der Lehrlinge nach Sparten in %, Stichtag 31.12.2025</v>
      </c>
    </row>
    <row r="34" spans="1:2" x14ac:dyDescent="0.3">
      <c r="A34" s="2"/>
      <c r="B34" s="3"/>
    </row>
    <row r="35" spans="1:2" x14ac:dyDescent="0.3">
      <c r="A35" s="2"/>
      <c r="B35" s="3"/>
    </row>
    <row r="36" spans="1:2" x14ac:dyDescent="0.3">
      <c r="A36" s="2"/>
      <c r="B36" s="3"/>
    </row>
    <row r="37" spans="1:2" x14ac:dyDescent="0.3">
      <c r="A37" s="2"/>
      <c r="B37" s="3"/>
    </row>
    <row r="38" spans="1:2" x14ac:dyDescent="0.3">
      <c r="A38" s="2"/>
      <c r="B38" s="3"/>
    </row>
    <row r="39" spans="1:2" x14ac:dyDescent="0.3">
      <c r="A39" s="2"/>
      <c r="B39" s="3"/>
    </row>
    <row r="40" spans="1:2" x14ac:dyDescent="0.3">
      <c r="A40" s="2"/>
      <c r="B40" s="3"/>
    </row>
    <row r="41" spans="1:2" x14ac:dyDescent="0.3">
      <c r="A41" s="2"/>
      <c r="B41" s="3"/>
    </row>
    <row r="42" spans="1:2" x14ac:dyDescent="0.3">
      <c r="A42" s="2"/>
      <c r="B42" s="3"/>
    </row>
    <row r="43" spans="1:2" x14ac:dyDescent="0.3">
      <c r="A43" s="2"/>
      <c r="B43" s="3"/>
    </row>
    <row r="45" spans="1:2" x14ac:dyDescent="0.3">
      <c r="B45" s="4"/>
    </row>
    <row r="57" spans="1:2" x14ac:dyDescent="0.3">
      <c r="A57" s="2"/>
      <c r="B57" s="7"/>
    </row>
    <row r="58" spans="1:2" x14ac:dyDescent="0.3">
      <c r="A58" s="2"/>
      <c r="B58" s="3"/>
    </row>
    <row r="59" spans="1:2" x14ac:dyDescent="0.3">
      <c r="A59" s="2"/>
      <c r="B59" s="3"/>
    </row>
    <row r="60" spans="1:2" x14ac:dyDescent="0.3">
      <c r="A60" s="2"/>
      <c r="B60" s="3"/>
    </row>
    <row r="61" spans="1:2" x14ac:dyDescent="0.3">
      <c r="A61" s="2"/>
      <c r="B61" s="3"/>
    </row>
  </sheetData>
  <sheetProtection algorithmName="SHA-512" hashValue="heuVUyaalODxIZiIXUhICYbrP5d0FXZbdkhkvNYTBykcixtP4JscJSCYIh6UQ2T8DisarXGCozmy05NFxXVLww==" saltValue="ALkAz2VOeovs/ZXA7qY4IQ==" spinCount="100000" sheet="1" objects="1" scenarios="1"/>
  <mergeCells count="6">
    <mergeCell ref="A24:E24"/>
    <mergeCell ref="A21:E21"/>
    <mergeCell ref="A22:E22"/>
    <mergeCell ref="B7:C7"/>
    <mergeCell ref="D7:E7"/>
    <mergeCell ref="A23:E23"/>
  </mergeCells>
  <pageMargins left="1.0629921259842521" right="0.78740157480314965" top="0.59055118110236227" bottom="0.78740157480314965" header="0.47244094488188981" footer="0.51181102362204722"/>
  <pageSetup paperSize="9" orientation="portrait" verticalDpi="4294967295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Spinner 1">
              <controlPr defaultSize="0" autoPict="0">
                <anchor>
                  <from>
                    <xdr:col>0</xdr:col>
                    <xdr:colOff>2181225</xdr:colOff>
                    <xdr:row>2</xdr:row>
                    <xdr:rowOff>180975</xdr:rowOff>
                  </from>
                  <to>
                    <xdr:col>0</xdr:col>
                    <xdr:colOff>2314575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List Box 2">
              <controlPr defaultSize="0" autoLine="0" autoPict="0">
                <anchor moveWithCells="1">
                  <from>
                    <xdr:col>6</xdr:col>
                    <xdr:colOff>114300</xdr:colOff>
                    <xdr:row>2</xdr:row>
                    <xdr:rowOff>152400</xdr:rowOff>
                  </from>
                  <to>
                    <xdr:col>9</xdr:col>
                    <xdr:colOff>180975</xdr:colOff>
                    <xdr:row>12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B119"/>
  <sheetViews>
    <sheetView topLeftCell="C1" workbookViewId="0">
      <selection activeCell="Q108" sqref="Q108"/>
    </sheetView>
  </sheetViews>
  <sheetFormatPr baseColWidth="10" defaultColWidth="11.42578125" defaultRowHeight="15" x14ac:dyDescent="0.3"/>
  <cols>
    <col min="1" max="3" width="11.42578125" style="61"/>
    <col min="4" max="4" width="28.28515625" style="61" customWidth="1"/>
    <col min="5" max="5" width="23.5703125" style="61" customWidth="1"/>
    <col min="6" max="19" width="8.5703125" style="61" customWidth="1"/>
    <col min="20" max="22" width="7.140625" style="61" customWidth="1"/>
    <col min="23" max="23" width="8.140625" style="61" bestFit="1" customWidth="1"/>
    <col min="24" max="24" width="10.28515625" style="61" bestFit="1" customWidth="1"/>
    <col min="25" max="25" width="9.7109375" style="61" customWidth="1"/>
    <col min="26" max="26" width="9.85546875" style="61" bestFit="1" customWidth="1"/>
    <col min="27" max="29" width="9.7109375" style="61" customWidth="1"/>
    <col min="30" max="30" width="15.140625" style="61" customWidth="1"/>
    <col min="31" max="31" width="9.7109375" style="61" customWidth="1"/>
    <col min="32" max="32" width="15.140625" style="61" customWidth="1"/>
    <col min="33" max="33" width="9.7109375" style="61" customWidth="1"/>
    <col min="34" max="34" width="15.140625" style="61" customWidth="1"/>
    <col min="35" max="35" width="9.7109375" style="61" customWidth="1"/>
    <col min="36" max="36" width="15.140625" style="61" customWidth="1"/>
    <col min="37" max="37" width="9.7109375" style="61" customWidth="1"/>
    <col min="38" max="38" width="20.42578125" style="61" customWidth="1"/>
    <col min="39" max="39" width="9.7109375" style="61" customWidth="1"/>
    <col min="40" max="40" width="17.28515625" style="61" customWidth="1"/>
    <col min="41" max="41" width="9.7109375" style="61" customWidth="1"/>
    <col min="42" max="42" width="24.7109375" style="61" bestFit="1" customWidth="1"/>
    <col min="43" max="43" width="15.140625" style="61" customWidth="1"/>
    <col min="44" max="44" width="9.7109375" style="61" customWidth="1"/>
    <col min="45" max="45" width="24.7109375" style="61" bestFit="1" customWidth="1"/>
    <col min="46" max="46" width="15.140625" style="61" customWidth="1"/>
    <col min="47" max="47" width="9.7109375" style="61" customWidth="1"/>
    <col min="48" max="48" width="24.7109375" style="61" bestFit="1" customWidth="1"/>
    <col min="49" max="49" width="15.140625" style="61" customWidth="1"/>
    <col min="50" max="50" width="9.7109375" style="61" customWidth="1"/>
    <col min="51" max="51" width="24.7109375" style="61" bestFit="1" customWidth="1"/>
    <col min="52" max="52" width="15.140625" style="61" customWidth="1"/>
    <col min="53" max="53" width="9.7109375" style="61" customWidth="1"/>
    <col min="54" max="54" width="24.7109375" style="61" bestFit="1" customWidth="1"/>
    <col min="55" max="55" width="20.42578125" style="61" customWidth="1"/>
    <col min="56" max="56" width="9.7109375" style="61" customWidth="1"/>
    <col min="57" max="57" width="29.85546875" style="61" bestFit="1" customWidth="1"/>
    <col min="58" max="58" width="17.28515625" style="61" customWidth="1"/>
    <col min="59" max="59" width="20.42578125" style="61" bestFit="1" customWidth="1"/>
    <col min="60" max="60" width="9.7109375" style="61" bestFit="1" customWidth="1"/>
    <col min="61" max="61" width="29.85546875" style="61" bestFit="1" customWidth="1"/>
    <col min="62" max="62" width="9.85546875" style="61" bestFit="1" customWidth="1"/>
    <col min="63" max="63" width="17.7109375" style="61" bestFit="1" customWidth="1"/>
    <col min="64" max="65" width="17.28515625" style="61" bestFit="1" customWidth="1"/>
    <col min="66" max="16384" width="11.42578125" style="61"/>
  </cols>
  <sheetData>
    <row r="1" spans="1:28" x14ac:dyDescent="0.3">
      <c r="A1" s="61" t="s">
        <v>34</v>
      </c>
      <c r="C1" s="61" t="s">
        <v>34</v>
      </c>
      <c r="D1" s="67" t="s">
        <v>34</v>
      </c>
      <c r="E1" s="67" t="s">
        <v>102</v>
      </c>
      <c r="F1" s="67" t="s">
        <v>103</v>
      </c>
      <c r="G1" s="67" t="s">
        <v>104</v>
      </c>
      <c r="H1" s="67" t="s">
        <v>105</v>
      </c>
      <c r="I1" s="67" t="s">
        <v>106</v>
      </c>
      <c r="J1" s="67" t="s">
        <v>107</v>
      </c>
      <c r="K1" s="67" t="s">
        <v>108</v>
      </c>
      <c r="L1" s="67" t="s">
        <v>109</v>
      </c>
      <c r="M1" s="67" t="s">
        <v>110</v>
      </c>
      <c r="N1" s="67" t="s">
        <v>111</v>
      </c>
      <c r="O1" s="67" t="s">
        <v>112</v>
      </c>
      <c r="P1" s="67" t="s">
        <v>113</v>
      </c>
      <c r="Q1" s="67" t="s">
        <v>114</v>
      </c>
      <c r="R1" s="67" t="s">
        <v>115</v>
      </c>
      <c r="S1" s="67" t="s">
        <v>116</v>
      </c>
      <c r="T1" s="67" t="s">
        <v>117</v>
      </c>
      <c r="U1" s="67" t="s">
        <v>118</v>
      </c>
      <c r="V1" s="67" t="s">
        <v>119</v>
      </c>
      <c r="W1" s="67" t="s">
        <v>120</v>
      </c>
      <c r="X1" s="67" t="s">
        <v>121</v>
      </c>
      <c r="Y1" s="67" t="s">
        <v>122</v>
      </c>
      <c r="Z1" s="67" t="s">
        <v>123</v>
      </c>
      <c r="AA1" s="67" t="s">
        <v>124</v>
      </c>
      <c r="AB1" s="67" t="s">
        <v>131</v>
      </c>
    </row>
    <row r="2" spans="1:28" x14ac:dyDescent="0.3">
      <c r="A2" s="61" t="s">
        <v>125</v>
      </c>
      <c r="B2" s="61" t="s">
        <v>126</v>
      </c>
      <c r="C2" s="61" t="s">
        <v>36</v>
      </c>
      <c r="D2" s="74" t="s">
        <v>16</v>
      </c>
      <c r="E2" s="75" t="s">
        <v>37</v>
      </c>
      <c r="F2" s="75" t="s">
        <v>38</v>
      </c>
      <c r="G2" s="75" t="s">
        <v>39</v>
      </c>
      <c r="H2" s="75" t="s">
        <v>40</v>
      </c>
      <c r="I2" s="75" t="s">
        <v>41</v>
      </c>
      <c r="J2" s="75" t="s">
        <v>42</v>
      </c>
      <c r="K2" s="75" t="s">
        <v>43</v>
      </c>
      <c r="L2" s="75" t="s">
        <v>44</v>
      </c>
      <c r="M2" s="75" t="s">
        <v>45</v>
      </c>
      <c r="N2" s="75" t="s">
        <v>46</v>
      </c>
      <c r="O2" s="75" t="s">
        <v>47</v>
      </c>
      <c r="P2" s="75" t="s">
        <v>48</v>
      </c>
      <c r="Q2" s="75" t="s">
        <v>86</v>
      </c>
      <c r="R2" s="74" t="s">
        <v>88</v>
      </c>
      <c r="S2" s="74" t="s">
        <v>89</v>
      </c>
      <c r="T2" s="74" t="s">
        <v>93</v>
      </c>
      <c r="U2" s="74" t="s">
        <v>94</v>
      </c>
      <c r="V2" s="74" t="s">
        <v>96</v>
      </c>
      <c r="W2" s="74" t="s">
        <v>97</v>
      </c>
      <c r="X2" s="74" t="s">
        <v>98</v>
      </c>
      <c r="Y2" s="74" t="s">
        <v>99</v>
      </c>
      <c r="Z2" s="74" t="s">
        <v>100</v>
      </c>
      <c r="AA2" s="74" t="s">
        <v>101</v>
      </c>
      <c r="AB2" s="74" t="s">
        <v>132</v>
      </c>
    </row>
    <row r="3" spans="1:28" x14ac:dyDescent="0.3">
      <c r="A3" s="61" t="str">
        <f>$A$1&amp;C3&amp;D3</f>
        <v>AnzahlLLÖsterreichGewerbe &amp; Handwerk</v>
      </c>
      <c r="B3" s="61">
        <v>3</v>
      </c>
      <c r="C3" s="61" t="s">
        <v>127</v>
      </c>
      <c r="D3" s="76" t="s">
        <v>56</v>
      </c>
      <c r="E3" s="77">
        <v>60902</v>
      </c>
      <c r="F3" s="77">
        <v>59028</v>
      </c>
      <c r="G3" s="77">
        <v>58496</v>
      </c>
      <c r="H3" s="77">
        <v>59268</v>
      </c>
      <c r="I3" s="77">
        <v>60372</v>
      </c>
      <c r="J3" s="77">
        <v>61503</v>
      </c>
      <c r="K3" s="77">
        <v>61859</v>
      </c>
      <c r="L3" s="77">
        <v>59788</v>
      </c>
      <c r="M3" s="77">
        <v>57328</v>
      </c>
      <c r="N3" s="77">
        <v>56077</v>
      </c>
      <c r="O3" s="77">
        <v>54392</v>
      </c>
      <c r="P3" s="77">
        <v>52019</v>
      </c>
      <c r="Q3" s="77">
        <v>49183</v>
      </c>
      <c r="R3" s="78">
        <v>46365</v>
      </c>
      <c r="S3" s="78">
        <v>44909</v>
      </c>
      <c r="T3" s="78">
        <v>44602</v>
      </c>
      <c r="U3" s="78">
        <v>45744</v>
      </c>
      <c r="V3" s="78">
        <v>46390</v>
      </c>
      <c r="W3" s="78">
        <v>46659</v>
      </c>
      <c r="X3" s="78">
        <v>46874</v>
      </c>
      <c r="Y3" s="32">
        <v>46913</v>
      </c>
      <c r="Z3" s="32">
        <v>46666</v>
      </c>
      <c r="AA3" s="32">
        <v>45420</v>
      </c>
      <c r="AB3" s="32">
        <v>43965</v>
      </c>
    </row>
    <row r="4" spans="1:28" x14ac:dyDescent="0.3">
      <c r="A4" s="61" t="str">
        <f t="shared" ref="A4:A67" si="0">$A$1&amp;C4&amp;D4</f>
        <v>AnzahlLLÖsterreichIndustrie</v>
      </c>
      <c r="B4" s="61">
        <v>4</v>
      </c>
      <c r="C4" s="61" t="s">
        <v>127</v>
      </c>
      <c r="D4" s="76" t="s">
        <v>18</v>
      </c>
      <c r="E4" s="77">
        <v>15058</v>
      </c>
      <c r="F4" s="77">
        <v>15338</v>
      </c>
      <c r="G4" s="77">
        <v>15481</v>
      </c>
      <c r="H4" s="77">
        <v>15355</v>
      </c>
      <c r="I4" s="77">
        <v>15364</v>
      </c>
      <c r="J4" s="77">
        <v>16098</v>
      </c>
      <c r="K4" s="77">
        <v>17141</v>
      </c>
      <c r="L4" s="77">
        <v>16654</v>
      </c>
      <c r="M4" s="77">
        <v>16352</v>
      </c>
      <c r="N4" s="77">
        <v>16273</v>
      </c>
      <c r="O4" s="77">
        <v>16056</v>
      </c>
      <c r="P4" s="77">
        <v>16173</v>
      </c>
      <c r="Q4" s="77">
        <v>16044</v>
      </c>
      <c r="R4" s="78">
        <v>15491</v>
      </c>
      <c r="S4" s="78">
        <v>15079</v>
      </c>
      <c r="T4" s="78">
        <v>15159</v>
      </c>
      <c r="U4" s="78">
        <v>15754</v>
      </c>
      <c r="V4" s="78">
        <v>16446</v>
      </c>
      <c r="W4" s="78">
        <v>16389</v>
      </c>
      <c r="X4" s="78">
        <v>16239</v>
      </c>
      <c r="Y4" s="32">
        <v>16428</v>
      </c>
      <c r="Z4" s="32">
        <v>16804</v>
      </c>
      <c r="AA4" s="32">
        <v>16937</v>
      </c>
      <c r="AB4" s="32">
        <v>16169</v>
      </c>
    </row>
    <row r="5" spans="1:28" x14ac:dyDescent="0.3">
      <c r="A5" s="61" t="str">
        <f t="shared" si="0"/>
        <v>AnzahlLLÖsterreichHandel</v>
      </c>
      <c r="B5" s="61">
        <v>5</v>
      </c>
      <c r="C5" s="61" t="s">
        <v>127</v>
      </c>
      <c r="D5" s="76" t="s">
        <v>19</v>
      </c>
      <c r="E5" s="77">
        <v>18884</v>
      </c>
      <c r="F5" s="77">
        <v>18310</v>
      </c>
      <c r="G5" s="77">
        <v>18130</v>
      </c>
      <c r="H5" s="77">
        <v>18490</v>
      </c>
      <c r="I5" s="77">
        <v>19006</v>
      </c>
      <c r="J5" s="77">
        <v>19867</v>
      </c>
      <c r="K5" s="77">
        <v>19913</v>
      </c>
      <c r="L5" s="77">
        <v>19034</v>
      </c>
      <c r="M5" s="77">
        <v>18688</v>
      </c>
      <c r="N5" s="77">
        <v>18914</v>
      </c>
      <c r="O5" s="77">
        <v>18804</v>
      </c>
      <c r="P5" s="77">
        <v>18028</v>
      </c>
      <c r="Q5" s="77">
        <v>16745</v>
      </c>
      <c r="R5" s="78">
        <v>15833</v>
      </c>
      <c r="S5" s="78">
        <v>15055</v>
      </c>
      <c r="T5" s="78">
        <v>14892</v>
      </c>
      <c r="U5" s="78">
        <v>14957</v>
      </c>
      <c r="V5" s="78">
        <v>15283</v>
      </c>
      <c r="W5" s="78">
        <v>15105</v>
      </c>
      <c r="X5" s="78">
        <v>15149</v>
      </c>
      <c r="Y5" s="32">
        <v>15193</v>
      </c>
      <c r="Z5" s="32">
        <v>14763</v>
      </c>
      <c r="AA5" s="32">
        <v>13823</v>
      </c>
      <c r="AB5" s="32">
        <v>12760</v>
      </c>
    </row>
    <row r="6" spans="1:28" x14ac:dyDescent="0.3">
      <c r="A6" s="61" t="str">
        <f t="shared" si="0"/>
        <v>AnzahlLLÖsterreichBank &amp; Versicherung</v>
      </c>
      <c r="B6" s="61">
        <v>6</v>
      </c>
      <c r="C6" s="61" t="s">
        <v>127</v>
      </c>
      <c r="D6" s="76" t="s">
        <v>57</v>
      </c>
      <c r="E6" s="77">
        <v>906</v>
      </c>
      <c r="F6" s="77">
        <v>870</v>
      </c>
      <c r="G6" s="77">
        <v>902</v>
      </c>
      <c r="H6" s="77">
        <v>942</v>
      </c>
      <c r="I6" s="77">
        <v>1047</v>
      </c>
      <c r="J6" s="77">
        <v>1115</v>
      </c>
      <c r="K6" s="77">
        <v>1144</v>
      </c>
      <c r="L6" s="77">
        <v>1198</v>
      </c>
      <c r="M6" s="77">
        <v>1250</v>
      </c>
      <c r="N6" s="77">
        <v>1307</v>
      </c>
      <c r="O6" s="77">
        <v>1333</v>
      </c>
      <c r="P6" s="77">
        <v>1327</v>
      </c>
      <c r="Q6" s="77">
        <v>1255</v>
      </c>
      <c r="R6" s="78">
        <v>1186</v>
      </c>
      <c r="S6" s="78">
        <v>1151</v>
      </c>
      <c r="T6" s="78">
        <v>1135</v>
      </c>
      <c r="U6" s="78">
        <v>1128</v>
      </c>
      <c r="V6" s="78">
        <v>1222</v>
      </c>
      <c r="W6" s="78">
        <v>1268</v>
      </c>
      <c r="X6" s="78">
        <v>1188</v>
      </c>
      <c r="Y6" s="32">
        <v>1218</v>
      </c>
      <c r="Z6" s="32">
        <v>1364</v>
      </c>
      <c r="AA6" s="32">
        <v>1454</v>
      </c>
      <c r="AB6" s="32">
        <v>1456</v>
      </c>
    </row>
    <row r="7" spans="1:28" x14ac:dyDescent="0.3">
      <c r="A7" s="61" t="str">
        <f t="shared" si="0"/>
        <v>AnzahlLLÖsterreichTransport &amp; Verkehr</v>
      </c>
      <c r="B7" s="61">
        <v>7</v>
      </c>
      <c r="C7" s="61" t="s">
        <v>127</v>
      </c>
      <c r="D7" s="76" t="s">
        <v>58</v>
      </c>
      <c r="E7" s="77">
        <v>2169</v>
      </c>
      <c r="F7" s="77">
        <v>2093</v>
      </c>
      <c r="G7" s="77">
        <v>2044</v>
      </c>
      <c r="H7" s="77">
        <v>2042</v>
      </c>
      <c r="I7" s="77">
        <v>2072</v>
      </c>
      <c r="J7" s="77">
        <v>2283</v>
      </c>
      <c r="K7" s="77">
        <v>2488</v>
      </c>
      <c r="L7" s="77">
        <v>2590</v>
      </c>
      <c r="M7" s="77">
        <v>2724</v>
      </c>
      <c r="N7" s="77">
        <v>2791</v>
      </c>
      <c r="O7" s="77">
        <v>2801</v>
      </c>
      <c r="P7" s="77">
        <v>2750</v>
      </c>
      <c r="Q7" s="77">
        <v>2404</v>
      </c>
      <c r="R7" s="78">
        <v>2547</v>
      </c>
      <c r="S7" s="78">
        <v>2648</v>
      </c>
      <c r="T7" s="78">
        <v>2753</v>
      </c>
      <c r="U7" s="78">
        <v>2816</v>
      </c>
      <c r="V7" s="78">
        <v>2869</v>
      </c>
      <c r="W7" s="78">
        <v>2786</v>
      </c>
      <c r="X7" s="78">
        <v>2784</v>
      </c>
      <c r="Y7" s="32">
        <v>2856</v>
      </c>
      <c r="Z7" s="32">
        <v>2981</v>
      </c>
      <c r="AA7" s="32">
        <v>3032</v>
      </c>
      <c r="AB7" s="32">
        <v>3021</v>
      </c>
    </row>
    <row r="8" spans="1:28" x14ac:dyDescent="0.3">
      <c r="A8" s="61" t="str">
        <f t="shared" si="0"/>
        <v>AnzahlLLÖsterreichTourismus &amp; Freizeitwirtschaft</v>
      </c>
      <c r="B8" s="61">
        <v>8</v>
      </c>
      <c r="C8" s="61" t="s">
        <v>127</v>
      </c>
      <c r="D8" s="76" t="s">
        <v>59</v>
      </c>
      <c r="E8" s="77">
        <v>12918</v>
      </c>
      <c r="F8" s="77">
        <v>13330</v>
      </c>
      <c r="G8" s="77">
        <v>13748</v>
      </c>
      <c r="H8" s="77">
        <v>14441</v>
      </c>
      <c r="I8" s="77">
        <v>14756</v>
      </c>
      <c r="J8" s="77">
        <v>14818</v>
      </c>
      <c r="K8" s="77">
        <v>14495</v>
      </c>
      <c r="L8" s="77">
        <v>13546</v>
      </c>
      <c r="M8" s="77">
        <v>12552</v>
      </c>
      <c r="N8" s="77">
        <v>11840</v>
      </c>
      <c r="O8" s="77">
        <v>11304</v>
      </c>
      <c r="P8" s="77">
        <v>10351</v>
      </c>
      <c r="Q8" s="77">
        <v>9646</v>
      </c>
      <c r="R8" s="78">
        <v>9075</v>
      </c>
      <c r="S8" s="78">
        <v>8788</v>
      </c>
      <c r="T8" s="78">
        <v>8905</v>
      </c>
      <c r="U8" s="78">
        <v>9048</v>
      </c>
      <c r="V8" s="78">
        <v>8910</v>
      </c>
      <c r="W8" s="78">
        <v>7876</v>
      </c>
      <c r="X8" s="78">
        <v>6914</v>
      </c>
      <c r="Y8" s="32">
        <v>6949</v>
      </c>
      <c r="Z8" s="32">
        <v>7195</v>
      </c>
      <c r="AA8" s="32">
        <v>7298</v>
      </c>
      <c r="AB8" s="32">
        <v>7149</v>
      </c>
    </row>
    <row r="9" spans="1:28" x14ac:dyDescent="0.3">
      <c r="A9" s="61" t="str">
        <f t="shared" si="0"/>
        <v>AnzahlLLÖsterreichInformation &amp; Consulting</v>
      </c>
      <c r="B9" s="61">
        <v>9</v>
      </c>
      <c r="C9" s="61" t="s">
        <v>127</v>
      </c>
      <c r="D9" s="76" t="s">
        <v>60</v>
      </c>
      <c r="E9" s="77">
        <v>2819</v>
      </c>
      <c r="F9" s="77">
        <v>2725</v>
      </c>
      <c r="G9" s="77">
        <v>2588</v>
      </c>
      <c r="H9" s="77">
        <v>2545</v>
      </c>
      <c r="I9" s="77">
        <v>2754</v>
      </c>
      <c r="J9" s="77">
        <v>2984</v>
      </c>
      <c r="K9" s="77">
        <v>3161</v>
      </c>
      <c r="L9" s="77">
        <v>2973</v>
      </c>
      <c r="M9" s="77">
        <v>2868</v>
      </c>
      <c r="N9" s="77">
        <v>2809</v>
      </c>
      <c r="O9" s="77">
        <v>2745</v>
      </c>
      <c r="P9" s="77">
        <v>2640</v>
      </c>
      <c r="Q9" s="77">
        <v>2422</v>
      </c>
      <c r="R9" s="78">
        <v>2263</v>
      </c>
      <c r="S9" s="78">
        <v>2143</v>
      </c>
      <c r="T9" s="78">
        <v>2185</v>
      </c>
      <c r="U9" s="78">
        <v>2335</v>
      </c>
      <c r="V9" s="78">
        <v>2509</v>
      </c>
      <c r="W9" s="78">
        <v>2519</v>
      </c>
      <c r="X9" s="78">
        <v>2518</v>
      </c>
      <c r="Y9" s="32">
        <v>2764</v>
      </c>
      <c r="Z9" s="32">
        <v>2802</v>
      </c>
      <c r="AA9" s="32">
        <v>2734</v>
      </c>
      <c r="AB9" s="32">
        <v>2420</v>
      </c>
    </row>
    <row r="10" spans="1:28" x14ac:dyDescent="0.3">
      <c r="A10" s="61" t="str">
        <f t="shared" si="0"/>
        <v>AnzahlLLÖsterreichSonstige Lehrberechtigte</v>
      </c>
      <c r="B10" s="61">
        <v>10</v>
      </c>
      <c r="C10" s="61" t="s">
        <v>127</v>
      </c>
      <c r="D10" s="76" t="s">
        <v>61</v>
      </c>
      <c r="E10" s="77">
        <v>5644</v>
      </c>
      <c r="F10" s="77">
        <v>5721</v>
      </c>
      <c r="G10" s="77">
        <v>6048</v>
      </c>
      <c r="H10" s="77">
        <v>7369</v>
      </c>
      <c r="I10" s="77">
        <v>7677</v>
      </c>
      <c r="J10" s="77">
        <v>8163</v>
      </c>
      <c r="K10" s="77">
        <v>8032</v>
      </c>
      <c r="L10" s="77">
        <v>8473</v>
      </c>
      <c r="M10" s="77">
        <v>8675</v>
      </c>
      <c r="N10" s="77">
        <v>8583</v>
      </c>
      <c r="O10" s="77">
        <v>8272</v>
      </c>
      <c r="P10" s="77">
        <v>8113</v>
      </c>
      <c r="Q10" s="77">
        <v>8162</v>
      </c>
      <c r="R10" s="78">
        <v>7875</v>
      </c>
      <c r="S10" s="78">
        <v>7933</v>
      </c>
      <c r="T10" s="78">
        <v>7881</v>
      </c>
      <c r="U10" s="78">
        <v>7831</v>
      </c>
      <c r="V10" s="78">
        <v>8060</v>
      </c>
      <c r="W10" s="78">
        <v>8574</v>
      </c>
      <c r="X10" s="78">
        <v>9047</v>
      </c>
      <c r="Y10" s="32">
        <v>9536</v>
      </c>
      <c r="Z10" s="32">
        <v>9822</v>
      </c>
      <c r="AA10" s="32">
        <v>10053</v>
      </c>
      <c r="AB10" s="32">
        <v>10040</v>
      </c>
    </row>
    <row r="11" spans="1:28" x14ac:dyDescent="0.3">
      <c r="A11" s="61" t="str">
        <f t="shared" si="0"/>
        <v>AnzahlLLÖsterreichÜberbetriebliche Lehrausbildung</v>
      </c>
      <c r="B11" s="61">
        <v>11</v>
      </c>
      <c r="C11" s="61" t="s">
        <v>127</v>
      </c>
      <c r="D11" s="76" t="s">
        <v>62</v>
      </c>
      <c r="E11" s="77">
        <v>1186</v>
      </c>
      <c r="F11" s="77">
        <v>1625</v>
      </c>
      <c r="G11" s="77">
        <v>1640</v>
      </c>
      <c r="H11" s="77">
        <v>1926</v>
      </c>
      <c r="I11" s="77">
        <v>2914</v>
      </c>
      <c r="J11" s="77">
        <v>2992</v>
      </c>
      <c r="K11" s="77">
        <v>3647</v>
      </c>
      <c r="L11" s="77">
        <v>7420</v>
      </c>
      <c r="M11" s="77">
        <v>9462</v>
      </c>
      <c r="N11" s="77">
        <v>9488</v>
      </c>
      <c r="O11" s="77">
        <v>9521</v>
      </c>
      <c r="P11" s="77">
        <v>9178</v>
      </c>
      <c r="Q11" s="77">
        <v>9207</v>
      </c>
      <c r="R11" s="78">
        <v>9328</v>
      </c>
      <c r="S11" s="78">
        <v>9244</v>
      </c>
      <c r="T11" s="78">
        <v>9101</v>
      </c>
      <c r="U11" s="78">
        <v>8302</v>
      </c>
      <c r="V11" s="78">
        <v>7422</v>
      </c>
      <c r="W11" s="78">
        <v>7240</v>
      </c>
      <c r="X11" s="78">
        <v>6880</v>
      </c>
      <c r="Y11" s="32">
        <v>6228</v>
      </c>
      <c r="Z11" s="32">
        <v>5869</v>
      </c>
      <c r="AA11" s="32">
        <v>5701</v>
      </c>
      <c r="AB11" s="32">
        <v>5898</v>
      </c>
    </row>
    <row r="12" spans="1:28" x14ac:dyDescent="0.3">
      <c r="A12" s="61" t="str">
        <f t="shared" si="0"/>
        <v>AnzahlLLBurgenlandGewerbe &amp; Handwerk</v>
      </c>
      <c r="B12" s="61">
        <v>12</v>
      </c>
      <c r="C12" s="61" t="s">
        <v>5</v>
      </c>
      <c r="D12" s="27" t="s">
        <v>56</v>
      </c>
      <c r="E12" s="28">
        <v>1892</v>
      </c>
      <c r="F12" s="28">
        <v>1846</v>
      </c>
      <c r="G12" s="28">
        <v>1852</v>
      </c>
      <c r="H12" s="28">
        <v>1785</v>
      </c>
      <c r="I12" s="28">
        <v>1755</v>
      </c>
      <c r="J12" s="28">
        <v>1717</v>
      </c>
      <c r="K12" s="28">
        <v>1692</v>
      </c>
      <c r="L12" s="28">
        <v>1642</v>
      </c>
      <c r="M12" s="28">
        <v>1528</v>
      </c>
      <c r="N12" s="28">
        <v>1428</v>
      </c>
      <c r="O12" s="28">
        <v>1319</v>
      </c>
      <c r="P12" s="28">
        <v>1241</v>
      </c>
      <c r="Q12" s="28">
        <v>1192</v>
      </c>
      <c r="R12" s="32">
        <v>1162</v>
      </c>
      <c r="S12" s="32">
        <v>1128</v>
      </c>
      <c r="T12" s="32">
        <v>1107</v>
      </c>
      <c r="U12" s="32">
        <v>1161</v>
      </c>
      <c r="V12" s="32">
        <v>1218</v>
      </c>
      <c r="W12" s="32">
        <v>1194</v>
      </c>
      <c r="X12" s="32">
        <v>1188</v>
      </c>
      <c r="Y12" s="32">
        <v>1235</v>
      </c>
      <c r="Z12" s="32">
        <v>1276</v>
      </c>
      <c r="AA12" s="32">
        <v>1242</v>
      </c>
      <c r="AB12" s="32">
        <v>1110</v>
      </c>
    </row>
    <row r="13" spans="1:28" x14ac:dyDescent="0.3">
      <c r="A13" s="61" t="str">
        <f t="shared" si="0"/>
        <v>AnzahlLLBurgenlandIndustrie</v>
      </c>
      <c r="B13" s="61">
        <v>13</v>
      </c>
      <c r="C13" s="61" t="s">
        <v>5</v>
      </c>
      <c r="D13" s="27" t="s">
        <v>18</v>
      </c>
      <c r="E13" s="28">
        <v>176</v>
      </c>
      <c r="F13" s="28">
        <v>171</v>
      </c>
      <c r="G13" s="28">
        <v>176</v>
      </c>
      <c r="H13" s="28">
        <v>184</v>
      </c>
      <c r="I13" s="28">
        <v>193</v>
      </c>
      <c r="J13" s="28">
        <v>200</v>
      </c>
      <c r="K13" s="28">
        <v>191</v>
      </c>
      <c r="L13" s="28">
        <v>189</v>
      </c>
      <c r="M13" s="28">
        <v>190</v>
      </c>
      <c r="N13" s="28">
        <v>203</v>
      </c>
      <c r="O13" s="28">
        <v>208</v>
      </c>
      <c r="P13" s="28">
        <v>219</v>
      </c>
      <c r="Q13" s="28">
        <v>217</v>
      </c>
      <c r="R13">
        <v>199</v>
      </c>
      <c r="S13">
        <v>207</v>
      </c>
      <c r="T13">
        <v>215</v>
      </c>
      <c r="U13">
        <v>212</v>
      </c>
      <c r="V13">
        <v>246</v>
      </c>
      <c r="W13">
        <v>223</v>
      </c>
      <c r="X13">
        <v>237</v>
      </c>
      <c r="Y13">
        <v>248</v>
      </c>
      <c r="Z13">
        <v>265</v>
      </c>
      <c r="AA13">
        <v>282</v>
      </c>
      <c r="AB13">
        <v>239</v>
      </c>
    </row>
    <row r="14" spans="1:28" x14ac:dyDescent="0.3">
      <c r="A14" s="61" t="str">
        <f t="shared" si="0"/>
        <v>AnzahlLLBurgenlandHandel</v>
      </c>
      <c r="B14" s="61">
        <v>14</v>
      </c>
      <c r="C14" s="61" t="s">
        <v>5</v>
      </c>
      <c r="D14" s="27" t="s">
        <v>19</v>
      </c>
      <c r="E14" s="28">
        <v>313</v>
      </c>
      <c r="F14" s="28">
        <v>317</v>
      </c>
      <c r="G14" s="28">
        <v>329</v>
      </c>
      <c r="H14" s="28">
        <v>356</v>
      </c>
      <c r="I14" s="28">
        <v>375</v>
      </c>
      <c r="J14" s="28">
        <v>381</v>
      </c>
      <c r="K14" s="28">
        <v>380</v>
      </c>
      <c r="L14" s="28">
        <v>375</v>
      </c>
      <c r="M14" s="28">
        <v>368</v>
      </c>
      <c r="N14" s="28">
        <v>354</v>
      </c>
      <c r="O14" s="28">
        <v>358</v>
      </c>
      <c r="P14" s="28">
        <v>340</v>
      </c>
      <c r="Q14" s="28">
        <v>349</v>
      </c>
      <c r="R14">
        <v>324</v>
      </c>
      <c r="S14">
        <v>333</v>
      </c>
      <c r="T14">
        <v>323</v>
      </c>
      <c r="U14">
        <v>318</v>
      </c>
      <c r="V14">
        <v>297</v>
      </c>
      <c r="W14">
        <v>310</v>
      </c>
      <c r="X14">
        <v>297</v>
      </c>
      <c r="Y14">
        <v>307</v>
      </c>
      <c r="Z14">
        <v>270</v>
      </c>
      <c r="AA14">
        <v>285</v>
      </c>
      <c r="AB14">
        <v>288</v>
      </c>
    </row>
    <row r="15" spans="1:28" x14ac:dyDescent="0.3">
      <c r="A15" s="61" t="str">
        <f t="shared" si="0"/>
        <v>AnzahlLLBurgenlandBank &amp; Versicherung</v>
      </c>
      <c r="B15" s="61">
        <v>15</v>
      </c>
      <c r="C15" s="61" t="s">
        <v>5</v>
      </c>
      <c r="D15" s="27" t="s">
        <v>57</v>
      </c>
      <c r="E15" s="28">
        <v>9</v>
      </c>
      <c r="F15" s="28">
        <v>9</v>
      </c>
      <c r="G15" s="28">
        <v>8</v>
      </c>
      <c r="H15" s="28">
        <v>7</v>
      </c>
      <c r="I15" s="28">
        <v>9</v>
      </c>
      <c r="J15" s="28">
        <v>8</v>
      </c>
      <c r="K15" s="28">
        <v>11</v>
      </c>
      <c r="L15" s="28">
        <v>11</v>
      </c>
      <c r="M15" s="28">
        <v>12</v>
      </c>
      <c r="N15" s="28">
        <v>19</v>
      </c>
      <c r="O15" s="28">
        <v>19</v>
      </c>
      <c r="P15" s="28">
        <v>19</v>
      </c>
      <c r="Q15" s="28">
        <v>24</v>
      </c>
      <c r="R15">
        <v>24</v>
      </c>
      <c r="S15">
        <v>24</v>
      </c>
      <c r="T15">
        <v>27</v>
      </c>
      <c r="U15">
        <v>19</v>
      </c>
      <c r="V15">
        <v>30</v>
      </c>
      <c r="W15">
        <v>34</v>
      </c>
      <c r="X15">
        <v>30</v>
      </c>
      <c r="Y15">
        <v>25</v>
      </c>
      <c r="Z15">
        <v>26</v>
      </c>
      <c r="AA15">
        <v>26</v>
      </c>
      <c r="AB15">
        <v>25</v>
      </c>
    </row>
    <row r="16" spans="1:28" x14ac:dyDescent="0.3">
      <c r="A16" s="61" t="str">
        <f t="shared" si="0"/>
        <v>AnzahlLLBurgenlandTransport &amp; Verkehr</v>
      </c>
      <c r="B16" s="61">
        <v>16</v>
      </c>
      <c r="C16" s="61" t="s">
        <v>5</v>
      </c>
      <c r="D16" s="27" t="s">
        <v>58</v>
      </c>
      <c r="E16" s="28">
        <v>5</v>
      </c>
      <c r="F16" s="28">
        <v>1</v>
      </c>
      <c r="G16" s="28">
        <v>3</v>
      </c>
      <c r="H16" s="28">
        <v>5</v>
      </c>
      <c r="I16" s="28">
        <v>3</v>
      </c>
      <c r="J16" s="28">
        <v>2</v>
      </c>
      <c r="K16" s="28">
        <v>2</v>
      </c>
      <c r="L16" s="28">
        <v>2</v>
      </c>
      <c r="M16" s="28">
        <v>5</v>
      </c>
      <c r="N16" s="28">
        <v>5</v>
      </c>
      <c r="O16" s="28">
        <v>3</v>
      </c>
      <c r="P16" s="28">
        <v>1</v>
      </c>
      <c r="Q16" s="28">
        <v>1</v>
      </c>
      <c r="R16">
        <v>2</v>
      </c>
      <c r="S16">
        <v>2</v>
      </c>
      <c r="T16">
        <v>4</v>
      </c>
      <c r="U16">
        <v>5</v>
      </c>
      <c r="V16">
        <v>5</v>
      </c>
      <c r="W16">
        <v>6</v>
      </c>
      <c r="X16">
        <v>5</v>
      </c>
      <c r="Y16">
        <v>3</v>
      </c>
      <c r="Z16">
        <v>3</v>
      </c>
      <c r="AA16">
        <v>4</v>
      </c>
      <c r="AB16">
        <v>4</v>
      </c>
    </row>
    <row r="17" spans="1:28" x14ac:dyDescent="0.3">
      <c r="A17" s="61" t="str">
        <f t="shared" si="0"/>
        <v>AnzahlLLBurgenlandTourismus &amp; Freizeitwirtschaft</v>
      </c>
      <c r="B17" s="61">
        <v>17</v>
      </c>
      <c r="C17" s="61" t="s">
        <v>5</v>
      </c>
      <c r="D17" s="27" t="s">
        <v>59</v>
      </c>
      <c r="E17" s="28">
        <v>260</v>
      </c>
      <c r="F17" s="28">
        <v>267</v>
      </c>
      <c r="G17" s="28">
        <v>257</v>
      </c>
      <c r="H17" s="28">
        <v>284</v>
      </c>
      <c r="I17" s="28">
        <v>307</v>
      </c>
      <c r="J17" s="28">
        <v>301</v>
      </c>
      <c r="K17" s="28">
        <v>298</v>
      </c>
      <c r="L17" s="28">
        <v>299</v>
      </c>
      <c r="M17" s="28">
        <v>281</v>
      </c>
      <c r="N17" s="28">
        <v>251</v>
      </c>
      <c r="O17" s="28">
        <v>227</v>
      </c>
      <c r="P17" s="28">
        <v>198</v>
      </c>
      <c r="Q17" s="28">
        <v>198</v>
      </c>
      <c r="R17">
        <v>197</v>
      </c>
      <c r="S17">
        <v>207</v>
      </c>
      <c r="T17">
        <v>195</v>
      </c>
      <c r="U17">
        <v>181</v>
      </c>
      <c r="V17">
        <v>173</v>
      </c>
      <c r="W17">
        <v>158</v>
      </c>
      <c r="X17">
        <v>140</v>
      </c>
      <c r="Y17">
        <v>144</v>
      </c>
      <c r="Z17">
        <v>151</v>
      </c>
      <c r="AA17">
        <v>143</v>
      </c>
      <c r="AB17">
        <v>166</v>
      </c>
    </row>
    <row r="18" spans="1:28" x14ac:dyDescent="0.3">
      <c r="A18" s="61" t="str">
        <f t="shared" si="0"/>
        <v>AnzahlLLBurgenlandInformation &amp; Consulting</v>
      </c>
      <c r="B18" s="61">
        <v>18</v>
      </c>
      <c r="C18" s="61" t="s">
        <v>5</v>
      </c>
      <c r="D18" s="27" t="s">
        <v>60</v>
      </c>
      <c r="E18" s="28">
        <v>40</v>
      </c>
      <c r="F18" s="28">
        <v>37</v>
      </c>
      <c r="G18" s="28">
        <v>40</v>
      </c>
      <c r="H18" s="28">
        <v>37</v>
      </c>
      <c r="I18" s="28">
        <v>35</v>
      </c>
      <c r="J18" s="28">
        <v>36</v>
      </c>
      <c r="K18" s="28">
        <v>40</v>
      </c>
      <c r="L18" s="28">
        <v>48</v>
      </c>
      <c r="M18" s="28">
        <v>42</v>
      </c>
      <c r="N18" s="28">
        <v>32</v>
      </c>
      <c r="O18" s="28">
        <v>32</v>
      </c>
      <c r="P18" s="28">
        <v>28</v>
      </c>
      <c r="Q18" s="28">
        <v>26</v>
      </c>
      <c r="R18">
        <v>23</v>
      </c>
      <c r="S18">
        <v>22</v>
      </c>
      <c r="T18">
        <v>30</v>
      </c>
      <c r="U18">
        <v>22</v>
      </c>
      <c r="V18">
        <v>29</v>
      </c>
      <c r="W18">
        <v>23</v>
      </c>
      <c r="X18">
        <v>28</v>
      </c>
      <c r="Y18">
        <v>24</v>
      </c>
      <c r="Z18">
        <v>35</v>
      </c>
      <c r="AA18">
        <v>31</v>
      </c>
      <c r="AB18">
        <v>23</v>
      </c>
    </row>
    <row r="19" spans="1:28" x14ac:dyDescent="0.3">
      <c r="A19" s="61" t="str">
        <f t="shared" si="0"/>
        <v>AnzahlLLBurgenlandSonstige Lehrberechtigte</v>
      </c>
      <c r="B19" s="61">
        <v>19</v>
      </c>
      <c r="C19" s="61" t="s">
        <v>5</v>
      </c>
      <c r="D19" s="27" t="s">
        <v>61</v>
      </c>
      <c r="E19" s="28">
        <v>81</v>
      </c>
      <c r="F19" s="28">
        <v>79</v>
      </c>
      <c r="G19" s="28">
        <v>83</v>
      </c>
      <c r="H19" s="28">
        <v>127</v>
      </c>
      <c r="I19" s="28">
        <v>132</v>
      </c>
      <c r="J19" s="28">
        <v>134</v>
      </c>
      <c r="K19" s="28">
        <v>147</v>
      </c>
      <c r="L19" s="28">
        <v>158</v>
      </c>
      <c r="M19" s="28">
        <v>146</v>
      </c>
      <c r="N19" s="28">
        <v>125</v>
      </c>
      <c r="O19" s="28">
        <v>122</v>
      </c>
      <c r="P19" s="28">
        <v>125</v>
      </c>
      <c r="Q19" s="28">
        <v>150</v>
      </c>
      <c r="R19">
        <v>191</v>
      </c>
      <c r="S19">
        <v>172</v>
      </c>
      <c r="T19">
        <v>178</v>
      </c>
      <c r="U19">
        <v>146</v>
      </c>
      <c r="V19">
        <v>162</v>
      </c>
      <c r="W19">
        <v>167</v>
      </c>
      <c r="X19">
        <v>159</v>
      </c>
      <c r="Y19">
        <v>176</v>
      </c>
      <c r="Z19">
        <v>179</v>
      </c>
      <c r="AA19">
        <v>193</v>
      </c>
      <c r="AB19">
        <v>198</v>
      </c>
    </row>
    <row r="20" spans="1:28" x14ac:dyDescent="0.3">
      <c r="A20" s="61" t="str">
        <f t="shared" si="0"/>
        <v>AnzahlLLBurgenlandÜberbetriebliche Lehrausbildung</v>
      </c>
      <c r="B20" s="61">
        <v>20</v>
      </c>
      <c r="C20" s="61" t="s">
        <v>5</v>
      </c>
      <c r="D20" s="27" t="s">
        <v>62</v>
      </c>
      <c r="E20" s="28">
        <v>63</v>
      </c>
      <c r="F20" s="28">
        <v>60</v>
      </c>
      <c r="G20" s="28">
        <v>62</v>
      </c>
      <c r="H20" s="28">
        <v>69</v>
      </c>
      <c r="I20" s="28">
        <v>147</v>
      </c>
      <c r="J20" s="28">
        <v>161</v>
      </c>
      <c r="K20" s="28">
        <v>160</v>
      </c>
      <c r="L20" s="28">
        <v>337</v>
      </c>
      <c r="M20" s="28">
        <v>467</v>
      </c>
      <c r="N20" s="28">
        <v>509</v>
      </c>
      <c r="O20" s="28">
        <v>510</v>
      </c>
      <c r="P20" s="28">
        <v>479</v>
      </c>
      <c r="Q20" s="28">
        <v>533</v>
      </c>
      <c r="R20">
        <v>470</v>
      </c>
      <c r="S20">
        <v>497</v>
      </c>
      <c r="T20">
        <v>529</v>
      </c>
      <c r="U20">
        <v>457</v>
      </c>
      <c r="V20">
        <v>419</v>
      </c>
      <c r="W20">
        <v>452</v>
      </c>
      <c r="X20">
        <v>456</v>
      </c>
      <c r="Y20">
        <v>385</v>
      </c>
      <c r="Z20">
        <v>352</v>
      </c>
      <c r="AA20">
        <v>298</v>
      </c>
      <c r="AB20">
        <v>293</v>
      </c>
    </row>
    <row r="21" spans="1:28" x14ac:dyDescent="0.3">
      <c r="A21" s="61" t="str">
        <f t="shared" si="0"/>
        <v>AnzahlLLKärntenGewerbe &amp; Handwerk</v>
      </c>
      <c r="B21" s="61">
        <v>21</v>
      </c>
      <c r="C21" s="61" t="s">
        <v>6</v>
      </c>
      <c r="D21" s="27" t="s">
        <v>56</v>
      </c>
      <c r="E21" s="28">
        <v>4807</v>
      </c>
      <c r="F21" s="28">
        <v>4429</v>
      </c>
      <c r="G21" s="28">
        <v>4354</v>
      </c>
      <c r="H21" s="28">
        <v>4370</v>
      </c>
      <c r="I21" s="28">
        <v>4547</v>
      </c>
      <c r="J21" s="28">
        <v>4667</v>
      </c>
      <c r="K21" s="28">
        <v>4716</v>
      </c>
      <c r="L21" s="28">
        <v>4506</v>
      </c>
      <c r="M21" s="28">
        <v>4283</v>
      </c>
      <c r="N21" s="28">
        <v>4130</v>
      </c>
      <c r="O21" s="28">
        <v>4055</v>
      </c>
      <c r="P21" s="28">
        <v>3827</v>
      </c>
      <c r="Q21" s="28">
        <v>3593</v>
      </c>
      <c r="R21" s="32">
        <v>3364</v>
      </c>
      <c r="S21" s="32">
        <v>3167</v>
      </c>
      <c r="T21" s="32">
        <v>3148</v>
      </c>
      <c r="U21" s="32">
        <v>3196</v>
      </c>
      <c r="V21" s="32">
        <v>3272</v>
      </c>
      <c r="W21" s="32">
        <v>3306</v>
      </c>
      <c r="X21" s="32">
        <v>3412</v>
      </c>
      <c r="Y21" s="32">
        <v>3507</v>
      </c>
      <c r="Z21" s="32">
        <v>3610</v>
      </c>
      <c r="AA21" s="32">
        <v>3506</v>
      </c>
      <c r="AB21" s="32">
        <v>3287</v>
      </c>
    </row>
    <row r="22" spans="1:28" x14ac:dyDescent="0.3">
      <c r="A22" s="61" t="str">
        <f t="shared" si="0"/>
        <v>AnzahlLLKärntenIndustrie</v>
      </c>
      <c r="B22" s="61">
        <v>22</v>
      </c>
      <c r="C22" s="61" t="s">
        <v>6</v>
      </c>
      <c r="D22" t="s">
        <v>18</v>
      </c>
      <c r="E22" s="32">
        <v>1038</v>
      </c>
      <c r="F22" s="32">
        <v>1062</v>
      </c>
      <c r="G22" s="32">
        <v>1055</v>
      </c>
      <c r="H22" s="32">
        <v>1067</v>
      </c>
      <c r="I22" s="32">
        <v>1055</v>
      </c>
      <c r="J22" s="32">
        <v>1102</v>
      </c>
      <c r="K22" s="32">
        <v>1158</v>
      </c>
      <c r="L22" s="32">
        <v>1071</v>
      </c>
      <c r="M22" s="32">
        <v>1063</v>
      </c>
      <c r="N22" s="32">
        <v>1039</v>
      </c>
      <c r="O22">
        <v>990</v>
      </c>
      <c r="P22">
        <v>977</v>
      </c>
      <c r="Q22">
        <v>989</v>
      </c>
      <c r="R22">
        <v>921</v>
      </c>
      <c r="S22">
        <v>890</v>
      </c>
      <c r="T22">
        <v>882</v>
      </c>
      <c r="U22">
        <v>925</v>
      </c>
      <c r="V22">
        <v>969</v>
      </c>
      <c r="W22">
        <v>984</v>
      </c>
      <c r="X22">
        <v>978</v>
      </c>
      <c r="Y22" s="32">
        <v>1000</v>
      </c>
      <c r="Z22" s="32">
        <v>1034</v>
      </c>
      <c r="AA22" s="32">
        <v>1085</v>
      </c>
      <c r="AB22" s="32">
        <v>1072</v>
      </c>
    </row>
    <row r="23" spans="1:28" x14ac:dyDescent="0.3">
      <c r="A23" s="61" t="str">
        <f t="shared" si="0"/>
        <v>AnzahlLLKärntenHandel</v>
      </c>
      <c r="B23" s="61">
        <v>23</v>
      </c>
      <c r="C23" s="61" t="s">
        <v>6</v>
      </c>
      <c r="D23" t="s">
        <v>19</v>
      </c>
      <c r="E23" s="32">
        <v>1502</v>
      </c>
      <c r="F23" s="32">
        <v>1397</v>
      </c>
      <c r="G23" s="32">
        <v>1371</v>
      </c>
      <c r="H23" s="32">
        <v>1460</v>
      </c>
      <c r="I23" s="32">
        <v>1491</v>
      </c>
      <c r="J23" s="32">
        <v>1550</v>
      </c>
      <c r="K23" s="32">
        <v>1596</v>
      </c>
      <c r="L23" s="32">
        <v>1461</v>
      </c>
      <c r="M23" s="32">
        <v>1492</v>
      </c>
      <c r="N23" s="32">
        <v>1491</v>
      </c>
      <c r="O23" s="32">
        <v>1536</v>
      </c>
      <c r="P23" s="32">
        <v>1465</v>
      </c>
      <c r="Q23" s="32">
        <v>1386</v>
      </c>
      <c r="R23" s="32">
        <v>1299</v>
      </c>
      <c r="S23" s="32">
        <v>1222</v>
      </c>
      <c r="T23" s="32">
        <v>1193</v>
      </c>
      <c r="U23" s="32">
        <v>1180</v>
      </c>
      <c r="V23" s="32">
        <v>1154</v>
      </c>
      <c r="W23" s="32">
        <v>1194</v>
      </c>
      <c r="X23" s="32">
        <v>1222</v>
      </c>
      <c r="Y23" s="32">
        <v>1144</v>
      </c>
      <c r="Z23" s="32">
        <v>1067</v>
      </c>
      <c r="AA23">
        <v>958</v>
      </c>
      <c r="AB23">
        <v>902</v>
      </c>
    </row>
    <row r="24" spans="1:28" x14ac:dyDescent="0.3">
      <c r="A24" s="61" t="str">
        <f t="shared" si="0"/>
        <v>AnzahlLLKärntenBank &amp; Versicherung</v>
      </c>
      <c r="B24" s="61">
        <v>24</v>
      </c>
      <c r="C24" s="61" t="s">
        <v>6</v>
      </c>
      <c r="D24" t="s">
        <v>57</v>
      </c>
      <c r="E24">
        <v>40</v>
      </c>
      <c r="F24">
        <v>45</v>
      </c>
      <c r="G24">
        <v>48</v>
      </c>
      <c r="H24">
        <v>55</v>
      </c>
      <c r="I24">
        <v>68</v>
      </c>
      <c r="J24">
        <v>87</v>
      </c>
      <c r="K24">
        <v>90</v>
      </c>
      <c r="L24">
        <v>78</v>
      </c>
      <c r="M24">
        <v>83</v>
      </c>
      <c r="N24">
        <v>79</v>
      </c>
      <c r="O24">
        <v>81</v>
      </c>
      <c r="P24">
        <v>87</v>
      </c>
      <c r="Q24">
        <v>88</v>
      </c>
      <c r="R24">
        <v>73</v>
      </c>
      <c r="S24">
        <v>59</v>
      </c>
      <c r="T24">
        <v>58</v>
      </c>
      <c r="U24">
        <v>56</v>
      </c>
      <c r="V24">
        <v>58</v>
      </c>
      <c r="W24">
        <v>67</v>
      </c>
      <c r="X24">
        <v>71</v>
      </c>
      <c r="Y24">
        <v>72</v>
      </c>
      <c r="Z24">
        <v>79</v>
      </c>
      <c r="AA24">
        <v>92</v>
      </c>
      <c r="AB24">
        <v>108</v>
      </c>
    </row>
    <row r="25" spans="1:28" x14ac:dyDescent="0.3">
      <c r="A25" s="61" t="str">
        <f t="shared" si="0"/>
        <v>AnzahlLLKärntenTransport &amp; Verkehr</v>
      </c>
      <c r="B25" s="61">
        <v>25</v>
      </c>
      <c r="C25" s="61" t="s">
        <v>6</v>
      </c>
      <c r="D25" t="s">
        <v>58</v>
      </c>
      <c r="E25">
        <v>27</v>
      </c>
      <c r="F25">
        <v>28</v>
      </c>
      <c r="G25">
        <v>29</v>
      </c>
      <c r="H25">
        <v>28</v>
      </c>
      <c r="I25">
        <v>43</v>
      </c>
      <c r="J25">
        <v>49</v>
      </c>
      <c r="K25">
        <v>85</v>
      </c>
      <c r="L25">
        <v>75</v>
      </c>
      <c r="M25">
        <v>70</v>
      </c>
      <c r="N25">
        <v>67</v>
      </c>
      <c r="O25">
        <v>62</v>
      </c>
      <c r="P25">
        <v>62</v>
      </c>
      <c r="Q25">
        <v>49</v>
      </c>
      <c r="R25">
        <v>45</v>
      </c>
      <c r="S25">
        <v>53</v>
      </c>
      <c r="T25">
        <v>52</v>
      </c>
      <c r="U25">
        <v>58</v>
      </c>
      <c r="V25">
        <v>66</v>
      </c>
      <c r="W25">
        <v>68</v>
      </c>
      <c r="X25">
        <v>56</v>
      </c>
      <c r="Y25">
        <v>67</v>
      </c>
      <c r="Z25">
        <v>80</v>
      </c>
      <c r="AA25">
        <v>92</v>
      </c>
      <c r="AB25">
        <v>82</v>
      </c>
    </row>
    <row r="26" spans="1:28" x14ac:dyDescent="0.3">
      <c r="A26" s="61" t="str">
        <f t="shared" si="0"/>
        <v>AnzahlLLKärntenTourismus &amp; Freizeitwirtschaft</v>
      </c>
      <c r="B26" s="61">
        <v>26</v>
      </c>
      <c r="C26" s="61" t="s">
        <v>6</v>
      </c>
      <c r="D26" t="s">
        <v>59</v>
      </c>
      <c r="E26" s="32">
        <v>1135</v>
      </c>
      <c r="F26" s="32">
        <v>1121</v>
      </c>
      <c r="G26" s="32">
        <v>1117</v>
      </c>
      <c r="H26" s="32">
        <v>1211</v>
      </c>
      <c r="I26" s="32">
        <v>1245</v>
      </c>
      <c r="J26" s="32">
        <v>1280</v>
      </c>
      <c r="K26" s="32">
        <v>1202</v>
      </c>
      <c r="L26" s="32">
        <v>1159</v>
      </c>
      <c r="M26" s="32">
        <v>1033</v>
      </c>
      <c r="N26" s="32">
        <v>1045</v>
      </c>
      <c r="O26">
        <v>980</v>
      </c>
      <c r="P26">
        <v>922</v>
      </c>
      <c r="Q26">
        <v>848</v>
      </c>
      <c r="R26">
        <v>799</v>
      </c>
      <c r="S26">
        <v>736</v>
      </c>
      <c r="T26">
        <v>782</v>
      </c>
      <c r="U26">
        <v>810</v>
      </c>
      <c r="V26">
        <v>785</v>
      </c>
      <c r="W26">
        <v>697</v>
      </c>
      <c r="X26">
        <v>593</v>
      </c>
      <c r="Y26">
        <v>588</v>
      </c>
      <c r="Z26">
        <v>579</v>
      </c>
      <c r="AA26">
        <v>587</v>
      </c>
      <c r="AB26">
        <v>583</v>
      </c>
    </row>
    <row r="27" spans="1:28" x14ac:dyDescent="0.3">
      <c r="A27" s="61" t="str">
        <f t="shared" si="0"/>
        <v>AnzahlLLKärntenInformation &amp; Consulting</v>
      </c>
      <c r="B27" s="61">
        <v>27</v>
      </c>
      <c r="C27" s="61" t="s">
        <v>6</v>
      </c>
      <c r="D27" t="s">
        <v>60</v>
      </c>
      <c r="E27">
        <v>182</v>
      </c>
      <c r="F27">
        <v>180</v>
      </c>
      <c r="G27">
        <v>168</v>
      </c>
      <c r="H27">
        <v>186</v>
      </c>
      <c r="I27">
        <v>190</v>
      </c>
      <c r="J27">
        <v>175</v>
      </c>
      <c r="K27">
        <v>178</v>
      </c>
      <c r="L27">
        <v>155</v>
      </c>
      <c r="M27">
        <v>163</v>
      </c>
      <c r="N27">
        <v>154</v>
      </c>
      <c r="O27">
        <v>161</v>
      </c>
      <c r="P27">
        <v>142</v>
      </c>
      <c r="Q27">
        <v>117</v>
      </c>
      <c r="R27">
        <v>122</v>
      </c>
      <c r="S27">
        <v>101</v>
      </c>
      <c r="T27">
        <v>119</v>
      </c>
      <c r="U27">
        <v>136</v>
      </c>
      <c r="V27">
        <v>142</v>
      </c>
      <c r="W27">
        <v>146</v>
      </c>
      <c r="X27">
        <v>138</v>
      </c>
      <c r="Y27">
        <v>153</v>
      </c>
      <c r="Z27">
        <v>146</v>
      </c>
      <c r="AA27">
        <v>113</v>
      </c>
      <c r="AB27">
        <v>126</v>
      </c>
    </row>
    <row r="28" spans="1:28" x14ac:dyDescent="0.3">
      <c r="A28" s="61" t="str">
        <f t="shared" si="0"/>
        <v>AnzahlLLKärntenSonstige Lehrberechtigte</v>
      </c>
      <c r="B28" s="61">
        <v>28</v>
      </c>
      <c r="C28" s="61" t="s">
        <v>6</v>
      </c>
      <c r="D28" t="s">
        <v>61</v>
      </c>
      <c r="E28">
        <v>312</v>
      </c>
      <c r="F28">
        <v>330</v>
      </c>
      <c r="G28">
        <v>399</v>
      </c>
      <c r="H28">
        <v>506</v>
      </c>
      <c r="I28">
        <v>473</v>
      </c>
      <c r="J28">
        <v>464</v>
      </c>
      <c r="K28">
        <v>455</v>
      </c>
      <c r="L28">
        <v>507</v>
      </c>
      <c r="M28">
        <v>526</v>
      </c>
      <c r="N28">
        <v>511</v>
      </c>
      <c r="O28">
        <v>489</v>
      </c>
      <c r="P28">
        <v>453</v>
      </c>
      <c r="Q28">
        <v>423</v>
      </c>
      <c r="R28">
        <v>421</v>
      </c>
      <c r="S28">
        <v>391</v>
      </c>
      <c r="T28">
        <v>397</v>
      </c>
      <c r="U28">
        <v>387</v>
      </c>
      <c r="V28">
        <v>433</v>
      </c>
      <c r="W28">
        <v>472</v>
      </c>
      <c r="X28">
        <v>536</v>
      </c>
      <c r="Y28">
        <v>588</v>
      </c>
      <c r="Z28">
        <v>590</v>
      </c>
      <c r="AA28">
        <v>592</v>
      </c>
      <c r="AB28">
        <v>586</v>
      </c>
    </row>
    <row r="29" spans="1:28" x14ac:dyDescent="0.3">
      <c r="A29" s="61" t="str">
        <f t="shared" si="0"/>
        <v>AnzahlLLKärntenÜberbetriebliche Lehrausbildung</v>
      </c>
      <c r="B29" s="61">
        <v>29</v>
      </c>
      <c r="C29" s="61" t="s">
        <v>6</v>
      </c>
      <c r="D29" t="s">
        <v>62</v>
      </c>
      <c r="E29">
        <v>139</v>
      </c>
      <c r="F29">
        <v>122</v>
      </c>
      <c r="G29">
        <v>119</v>
      </c>
      <c r="H29">
        <v>121</v>
      </c>
      <c r="I29">
        <v>172</v>
      </c>
      <c r="J29">
        <v>206</v>
      </c>
      <c r="K29">
        <v>253</v>
      </c>
      <c r="L29">
        <v>415</v>
      </c>
      <c r="M29">
        <v>457</v>
      </c>
      <c r="N29">
        <v>451</v>
      </c>
      <c r="O29">
        <v>444</v>
      </c>
      <c r="P29">
        <v>460</v>
      </c>
      <c r="Q29">
        <v>465</v>
      </c>
      <c r="R29">
        <v>457</v>
      </c>
      <c r="S29">
        <v>516</v>
      </c>
      <c r="T29">
        <v>459</v>
      </c>
      <c r="U29">
        <v>373</v>
      </c>
      <c r="V29">
        <v>286</v>
      </c>
      <c r="W29">
        <v>298</v>
      </c>
      <c r="X29">
        <v>184</v>
      </c>
      <c r="Y29">
        <v>212</v>
      </c>
      <c r="Z29">
        <v>177</v>
      </c>
      <c r="AA29">
        <v>174</v>
      </c>
      <c r="AB29">
        <v>225</v>
      </c>
    </row>
    <row r="30" spans="1:28" x14ac:dyDescent="0.3">
      <c r="A30" s="61" t="str">
        <f t="shared" si="0"/>
        <v>AnzahlLLNiederösterreichGewerbe &amp; Handwerk</v>
      </c>
      <c r="B30" s="61">
        <v>30</v>
      </c>
      <c r="C30" s="61" t="s">
        <v>7</v>
      </c>
      <c r="D30" t="s">
        <v>56</v>
      </c>
      <c r="E30" s="32">
        <v>10620</v>
      </c>
      <c r="F30" s="32">
        <v>10105</v>
      </c>
      <c r="G30" s="32">
        <v>10022</v>
      </c>
      <c r="H30" s="32">
        <v>9980</v>
      </c>
      <c r="I30" s="32">
        <v>10155</v>
      </c>
      <c r="J30" s="32">
        <v>10426</v>
      </c>
      <c r="K30" s="32">
        <v>10462</v>
      </c>
      <c r="L30" s="32">
        <v>9999</v>
      </c>
      <c r="M30" s="32">
        <v>9520</v>
      </c>
      <c r="N30" s="32">
        <v>9286</v>
      </c>
      <c r="O30" s="32">
        <v>9067</v>
      </c>
      <c r="P30" s="32">
        <v>8684</v>
      </c>
      <c r="Q30" s="32">
        <v>8172</v>
      </c>
      <c r="R30" s="32">
        <v>7632</v>
      </c>
      <c r="S30" s="32">
        <v>7388</v>
      </c>
      <c r="T30" s="32">
        <v>7280</v>
      </c>
      <c r="U30" s="32">
        <v>7513</v>
      </c>
      <c r="V30" s="32">
        <v>7841</v>
      </c>
      <c r="W30" s="32">
        <v>8011</v>
      </c>
      <c r="X30" s="32">
        <v>8205</v>
      </c>
      <c r="Y30" s="32">
        <v>8291</v>
      </c>
      <c r="Z30" s="32">
        <v>8263</v>
      </c>
      <c r="AA30" s="32">
        <v>8042</v>
      </c>
      <c r="AB30" s="32">
        <v>7869</v>
      </c>
    </row>
    <row r="31" spans="1:28" x14ac:dyDescent="0.3">
      <c r="A31" s="61" t="str">
        <f t="shared" si="0"/>
        <v>AnzahlLLNiederösterreichIndustrie</v>
      </c>
      <c r="B31" s="61">
        <v>31</v>
      </c>
      <c r="C31" s="61" t="s">
        <v>7</v>
      </c>
      <c r="D31" t="s">
        <v>18</v>
      </c>
      <c r="E31" s="32">
        <v>2114</v>
      </c>
      <c r="F31" s="32">
        <v>2166</v>
      </c>
      <c r="G31" s="32">
        <v>2181</v>
      </c>
      <c r="H31" s="32">
        <v>2257</v>
      </c>
      <c r="I31" s="32">
        <v>2327</v>
      </c>
      <c r="J31" s="32">
        <v>2494</v>
      </c>
      <c r="K31" s="32">
        <v>2698</v>
      </c>
      <c r="L31" s="32">
        <v>2580</v>
      </c>
      <c r="M31" s="32">
        <v>2556</v>
      </c>
      <c r="N31" s="32">
        <v>2487</v>
      </c>
      <c r="O31" s="32">
        <v>2468</v>
      </c>
      <c r="P31" s="32">
        <v>2528</v>
      </c>
      <c r="Q31" s="32">
        <v>2446</v>
      </c>
      <c r="R31" s="32">
        <v>2346</v>
      </c>
      <c r="S31" s="32">
        <v>2241</v>
      </c>
      <c r="T31" s="32">
        <v>2278</v>
      </c>
      <c r="U31" s="32">
        <v>2433</v>
      </c>
      <c r="V31" s="32">
        <v>2601</v>
      </c>
      <c r="W31" s="32">
        <v>2623</v>
      </c>
      <c r="X31" s="32">
        <v>2594</v>
      </c>
      <c r="Y31" s="32">
        <v>2643</v>
      </c>
      <c r="Z31" s="32">
        <v>2668</v>
      </c>
      <c r="AA31" s="32">
        <v>2717</v>
      </c>
      <c r="AB31" s="32">
        <v>2520</v>
      </c>
    </row>
    <row r="32" spans="1:28" x14ac:dyDescent="0.3">
      <c r="A32" s="61" t="str">
        <f t="shared" si="0"/>
        <v>AnzahlLLNiederösterreichHandel</v>
      </c>
      <c r="B32" s="61">
        <v>32</v>
      </c>
      <c r="C32" s="61" t="s">
        <v>7</v>
      </c>
      <c r="D32" t="s">
        <v>19</v>
      </c>
      <c r="E32" s="32">
        <v>2804</v>
      </c>
      <c r="F32" s="32">
        <v>2649</v>
      </c>
      <c r="G32" s="32">
        <v>2597</v>
      </c>
      <c r="H32" s="32">
        <v>2595</v>
      </c>
      <c r="I32" s="32">
        <v>2756</v>
      </c>
      <c r="J32" s="32">
        <v>2944</v>
      </c>
      <c r="K32" s="32">
        <v>2946</v>
      </c>
      <c r="L32" s="32">
        <v>2822</v>
      </c>
      <c r="M32" s="32">
        <v>2789</v>
      </c>
      <c r="N32" s="32">
        <v>2829</v>
      </c>
      <c r="O32" s="32">
        <v>2800</v>
      </c>
      <c r="P32" s="32">
        <v>2699</v>
      </c>
      <c r="Q32" s="32">
        <v>2489</v>
      </c>
      <c r="R32" s="32">
        <v>2406</v>
      </c>
      <c r="S32" s="32">
        <v>2287</v>
      </c>
      <c r="T32" s="32">
        <v>2265</v>
      </c>
      <c r="U32" s="32">
        <v>2275</v>
      </c>
      <c r="V32" s="32">
        <v>2414</v>
      </c>
      <c r="W32" s="32">
        <v>2409</v>
      </c>
      <c r="X32" s="32">
        <v>2499</v>
      </c>
      <c r="Y32" s="32">
        <v>2588</v>
      </c>
      <c r="Z32" s="32">
        <v>2505</v>
      </c>
      <c r="AA32" s="32">
        <v>2337</v>
      </c>
      <c r="AB32" s="32">
        <v>2133</v>
      </c>
    </row>
    <row r="33" spans="1:28" x14ac:dyDescent="0.3">
      <c r="A33" s="61" t="str">
        <f t="shared" si="0"/>
        <v>AnzahlLLNiederösterreichBank &amp; Versicherung</v>
      </c>
      <c r="B33" s="61">
        <v>33</v>
      </c>
      <c r="C33" s="61" t="s">
        <v>7</v>
      </c>
      <c r="D33" t="s">
        <v>57</v>
      </c>
      <c r="E33">
        <v>55</v>
      </c>
      <c r="F33">
        <v>64</v>
      </c>
      <c r="G33">
        <v>68</v>
      </c>
      <c r="H33">
        <v>72</v>
      </c>
      <c r="I33">
        <v>77</v>
      </c>
      <c r="J33">
        <v>78</v>
      </c>
      <c r="K33">
        <v>77</v>
      </c>
      <c r="L33">
        <v>93</v>
      </c>
      <c r="M33">
        <v>101</v>
      </c>
      <c r="N33">
        <v>129</v>
      </c>
      <c r="O33">
        <v>123</v>
      </c>
      <c r="P33">
        <v>120</v>
      </c>
      <c r="Q33">
        <v>106</v>
      </c>
      <c r="R33">
        <v>98</v>
      </c>
      <c r="S33">
        <v>96</v>
      </c>
      <c r="T33">
        <v>91</v>
      </c>
      <c r="U33">
        <v>99</v>
      </c>
      <c r="V33">
        <v>94</v>
      </c>
      <c r="W33">
        <v>106</v>
      </c>
      <c r="X33">
        <v>108</v>
      </c>
      <c r="Y33">
        <v>126</v>
      </c>
      <c r="Z33">
        <v>138</v>
      </c>
      <c r="AA33">
        <v>144</v>
      </c>
      <c r="AB33">
        <v>142</v>
      </c>
    </row>
    <row r="34" spans="1:28" x14ac:dyDescent="0.3">
      <c r="A34" s="61" t="str">
        <f t="shared" si="0"/>
        <v>AnzahlLLNiederösterreichTransport &amp; Verkehr</v>
      </c>
      <c r="B34" s="61">
        <v>34</v>
      </c>
      <c r="C34" s="61" t="s">
        <v>7</v>
      </c>
      <c r="D34" t="s">
        <v>58</v>
      </c>
      <c r="E34">
        <v>190</v>
      </c>
      <c r="F34">
        <v>191</v>
      </c>
      <c r="G34">
        <v>179</v>
      </c>
      <c r="H34">
        <v>177</v>
      </c>
      <c r="I34">
        <v>177</v>
      </c>
      <c r="J34">
        <v>205</v>
      </c>
      <c r="K34">
        <v>235</v>
      </c>
      <c r="L34">
        <v>252</v>
      </c>
      <c r="M34">
        <v>275</v>
      </c>
      <c r="N34">
        <v>317</v>
      </c>
      <c r="O34">
        <v>419</v>
      </c>
      <c r="P34">
        <v>450</v>
      </c>
      <c r="Q34">
        <v>461</v>
      </c>
      <c r="R34">
        <v>462</v>
      </c>
      <c r="S34">
        <v>505</v>
      </c>
      <c r="T34">
        <v>545</v>
      </c>
      <c r="U34">
        <v>538</v>
      </c>
      <c r="V34">
        <v>542</v>
      </c>
      <c r="W34">
        <v>533</v>
      </c>
      <c r="X34">
        <v>519</v>
      </c>
      <c r="Y34">
        <v>520</v>
      </c>
      <c r="Z34">
        <v>485</v>
      </c>
      <c r="AA34">
        <v>493</v>
      </c>
      <c r="AB34">
        <v>544</v>
      </c>
    </row>
    <row r="35" spans="1:28" x14ac:dyDescent="0.3">
      <c r="A35" s="61" t="str">
        <f t="shared" si="0"/>
        <v>AnzahlLLNiederösterreichTourismus &amp; Freizeitwirtschaft</v>
      </c>
      <c r="B35" s="61">
        <v>35</v>
      </c>
      <c r="C35" s="61" t="s">
        <v>7</v>
      </c>
      <c r="D35" t="s">
        <v>59</v>
      </c>
      <c r="E35" s="32">
        <v>1836</v>
      </c>
      <c r="F35" s="32">
        <v>1857</v>
      </c>
      <c r="G35" s="32">
        <v>1893</v>
      </c>
      <c r="H35" s="32">
        <v>1991</v>
      </c>
      <c r="I35" s="32">
        <v>2074</v>
      </c>
      <c r="J35" s="32">
        <v>2079</v>
      </c>
      <c r="K35" s="32">
        <v>2020</v>
      </c>
      <c r="L35" s="32">
        <v>1811</v>
      </c>
      <c r="M35" s="32">
        <v>1681</v>
      </c>
      <c r="N35" s="32">
        <v>1555</v>
      </c>
      <c r="O35" s="32">
        <v>1423</v>
      </c>
      <c r="P35" s="32">
        <v>1306</v>
      </c>
      <c r="Q35" s="32">
        <v>1172</v>
      </c>
      <c r="R35" s="32">
        <v>1065</v>
      </c>
      <c r="S35" s="32">
        <v>1014</v>
      </c>
      <c r="T35" s="32">
        <v>1061</v>
      </c>
      <c r="U35" s="32">
        <v>1068</v>
      </c>
      <c r="V35" s="32">
        <v>1109</v>
      </c>
      <c r="W35">
        <v>995</v>
      </c>
      <c r="X35">
        <v>917</v>
      </c>
      <c r="Y35">
        <v>923</v>
      </c>
      <c r="Z35">
        <v>909</v>
      </c>
      <c r="AA35">
        <v>908</v>
      </c>
      <c r="AB35">
        <v>868</v>
      </c>
    </row>
    <row r="36" spans="1:28" x14ac:dyDescent="0.3">
      <c r="A36" s="61" t="str">
        <f t="shared" si="0"/>
        <v>AnzahlLLNiederösterreichInformation &amp; Consulting</v>
      </c>
      <c r="B36" s="61">
        <v>36</v>
      </c>
      <c r="C36" s="61" t="s">
        <v>7</v>
      </c>
      <c r="D36" t="s">
        <v>60</v>
      </c>
      <c r="E36">
        <v>329</v>
      </c>
      <c r="F36">
        <v>307</v>
      </c>
      <c r="G36">
        <v>288</v>
      </c>
      <c r="H36">
        <v>287</v>
      </c>
      <c r="I36">
        <v>318</v>
      </c>
      <c r="J36">
        <v>334</v>
      </c>
      <c r="K36">
        <v>327</v>
      </c>
      <c r="L36">
        <v>301</v>
      </c>
      <c r="M36">
        <v>283</v>
      </c>
      <c r="N36">
        <v>290</v>
      </c>
      <c r="O36">
        <v>271</v>
      </c>
      <c r="P36">
        <v>291</v>
      </c>
      <c r="Q36">
        <v>282</v>
      </c>
      <c r="R36">
        <v>264</v>
      </c>
      <c r="S36">
        <v>244</v>
      </c>
      <c r="T36">
        <v>255</v>
      </c>
      <c r="U36">
        <v>286</v>
      </c>
      <c r="V36">
        <v>289</v>
      </c>
      <c r="W36">
        <v>279</v>
      </c>
      <c r="X36">
        <v>242</v>
      </c>
      <c r="Y36">
        <v>265</v>
      </c>
      <c r="Z36">
        <v>267</v>
      </c>
      <c r="AA36">
        <v>271</v>
      </c>
      <c r="AB36">
        <v>244</v>
      </c>
    </row>
    <row r="37" spans="1:28" x14ac:dyDescent="0.3">
      <c r="A37" s="61" t="str">
        <f t="shared" si="0"/>
        <v>AnzahlLLNiederösterreichSonstige Lehrberechtigte</v>
      </c>
      <c r="B37" s="61">
        <v>37</v>
      </c>
      <c r="C37" s="61" t="s">
        <v>7</v>
      </c>
      <c r="D37" t="s">
        <v>61</v>
      </c>
      <c r="E37">
        <v>424</v>
      </c>
      <c r="F37">
        <v>474</v>
      </c>
      <c r="G37">
        <v>528</v>
      </c>
      <c r="H37">
        <v>748</v>
      </c>
      <c r="I37">
        <v>704</v>
      </c>
      <c r="J37">
        <v>722</v>
      </c>
      <c r="K37">
        <v>738</v>
      </c>
      <c r="L37">
        <v>806</v>
      </c>
      <c r="M37">
        <v>794</v>
      </c>
      <c r="N37">
        <v>801</v>
      </c>
      <c r="O37">
        <v>776</v>
      </c>
      <c r="P37">
        <v>805</v>
      </c>
      <c r="Q37">
        <v>795</v>
      </c>
      <c r="R37">
        <v>791</v>
      </c>
      <c r="S37">
        <v>845</v>
      </c>
      <c r="T37">
        <v>815</v>
      </c>
      <c r="U37">
        <v>800</v>
      </c>
      <c r="V37">
        <v>860</v>
      </c>
      <c r="W37">
        <v>981</v>
      </c>
      <c r="X37" s="32">
        <v>1108</v>
      </c>
      <c r="Y37" s="32">
        <v>1267</v>
      </c>
      <c r="Z37" s="32">
        <v>1417</v>
      </c>
      <c r="AA37" s="32">
        <v>1410</v>
      </c>
      <c r="AB37" s="32">
        <v>1353</v>
      </c>
    </row>
    <row r="38" spans="1:28" x14ac:dyDescent="0.3">
      <c r="A38" s="61" t="str">
        <f t="shared" si="0"/>
        <v>AnzahlLLNiederösterreichÜberbetriebliche Lehrausbildung</v>
      </c>
      <c r="B38" s="61">
        <v>38</v>
      </c>
      <c r="C38" s="61" t="s">
        <v>7</v>
      </c>
      <c r="D38" t="s">
        <v>62</v>
      </c>
      <c r="E38">
        <v>301</v>
      </c>
      <c r="F38">
        <v>310</v>
      </c>
      <c r="G38">
        <v>300</v>
      </c>
      <c r="H38">
        <v>370</v>
      </c>
      <c r="I38">
        <v>484</v>
      </c>
      <c r="J38">
        <v>500</v>
      </c>
      <c r="K38">
        <v>467</v>
      </c>
      <c r="L38" s="32">
        <v>1297</v>
      </c>
      <c r="M38" s="32">
        <v>1815</v>
      </c>
      <c r="N38" s="32">
        <v>1713</v>
      </c>
      <c r="O38" s="32">
        <v>1824</v>
      </c>
      <c r="P38" s="32">
        <v>1755</v>
      </c>
      <c r="Q38" s="32">
        <v>1770</v>
      </c>
      <c r="R38" s="32">
        <v>1769</v>
      </c>
      <c r="S38" s="32">
        <v>1423</v>
      </c>
      <c r="T38" s="32">
        <v>1231</v>
      </c>
      <c r="U38" s="32">
        <v>1142</v>
      </c>
      <c r="V38" s="32">
        <v>1061</v>
      </c>
      <c r="W38" s="32">
        <v>1006</v>
      </c>
      <c r="X38">
        <v>918</v>
      </c>
      <c r="Y38">
        <v>789</v>
      </c>
      <c r="Z38">
        <v>659</v>
      </c>
      <c r="AA38">
        <v>664</v>
      </c>
      <c r="AB38">
        <v>748</v>
      </c>
    </row>
    <row r="39" spans="1:28" x14ac:dyDescent="0.3">
      <c r="A39" s="61" t="str">
        <f t="shared" si="0"/>
        <v>AnzahlLLOberösterreichGewerbe &amp; Handwerk</v>
      </c>
      <c r="B39" s="61">
        <v>39</v>
      </c>
      <c r="C39" s="61" t="s">
        <v>8</v>
      </c>
      <c r="D39" t="s">
        <v>56</v>
      </c>
      <c r="E39" s="32">
        <v>12676</v>
      </c>
      <c r="F39" s="32">
        <v>12466</v>
      </c>
      <c r="G39" s="32">
        <v>12376</v>
      </c>
      <c r="H39" s="32">
        <v>12825</v>
      </c>
      <c r="I39" s="32">
        <v>12887</v>
      </c>
      <c r="J39" s="32">
        <v>13338</v>
      </c>
      <c r="K39" s="32">
        <v>13321</v>
      </c>
      <c r="L39" s="32">
        <v>13220</v>
      </c>
      <c r="M39" s="32">
        <v>12674</v>
      </c>
      <c r="N39" s="32">
        <v>12421</v>
      </c>
      <c r="O39" s="32">
        <v>11975</v>
      </c>
      <c r="P39" s="32">
        <v>11406</v>
      </c>
      <c r="Q39" s="32">
        <v>10813</v>
      </c>
      <c r="R39" s="32">
        <v>10152</v>
      </c>
      <c r="S39" s="32">
        <v>9851</v>
      </c>
      <c r="T39" s="32">
        <v>9675</v>
      </c>
      <c r="U39" s="32">
        <v>9870</v>
      </c>
      <c r="V39" s="32">
        <v>9869</v>
      </c>
      <c r="W39" s="32">
        <v>9804</v>
      </c>
      <c r="X39" s="32">
        <v>9775</v>
      </c>
      <c r="Y39" s="32">
        <v>9805</v>
      </c>
      <c r="Z39" s="32">
        <v>9645</v>
      </c>
      <c r="AA39" s="32">
        <v>9419</v>
      </c>
      <c r="AB39" s="32">
        <v>9108</v>
      </c>
    </row>
    <row r="40" spans="1:28" x14ac:dyDescent="0.3">
      <c r="A40" s="61" t="str">
        <f t="shared" si="0"/>
        <v>AnzahlLLOberösterreichIndustrie</v>
      </c>
      <c r="B40" s="61">
        <v>40</v>
      </c>
      <c r="C40" s="61" t="s">
        <v>8</v>
      </c>
      <c r="D40" t="s">
        <v>18</v>
      </c>
      <c r="E40" s="32">
        <v>4312</v>
      </c>
      <c r="F40" s="32">
        <v>4475</v>
      </c>
      <c r="G40" s="32">
        <v>4518</v>
      </c>
      <c r="H40" s="32">
        <v>4458</v>
      </c>
      <c r="I40" s="32">
        <v>4471</v>
      </c>
      <c r="J40" s="32">
        <v>4718</v>
      </c>
      <c r="K40" s="32">
        <v>5083</v>
      </c>
      <c r="L40" s="32">
        <v>5041</v>
      </c>
      <c r="M40" s="32">
        <v>4878</v>
      </c>
      <c r="N40" s="32">
        <v>4797</v>
      </c>
      <c r="O40" s="32">
        <v>4698</v>
      </c>
      <c r="P40" s="32">
        <v>4734</v>
      </c>
      <c r="Q40" s="32">
        <v>4780</v>
      </c>
      <c r="R40" s="32">
        <v>4769</v>
      </c>
      <c r="S40" s="32">
        <v>4712</v>
      </c>
      <c r="T40" s="32">
        <v>4736</v>
      </c>
      <c r="U40" s="32">
        <v>4854</v>
      </c>
      <c r="V40" s="32">
        <v>5110</v>
      </c>
      <c r="W40" s="32">
        <v>5046</v>
      </c>
      <c r="X40" s="32">
        <v>5056</v>
      </c>
      <c r="Y40" s="32">
        <v>5183</v>
      </c>
      <c r="Z40" s="32">
        <v>5331</v>
      </c>
      <c r="AA40" s="32">
        <v>5275</v>
      </c>
      <c r="AB40" s="32">
        <v>4986</v>
      </c>
    </row>
    <row r="41" spans="1:28" x14ac:dyDescent="0.3">
      <c r="A41" s="61" t="str">
        <f t="shared" si="0"/>
        <v>AnzahlLLOberösterreichHandel</v>
      </c>
      <c r="B41" s="61">
        <v>41</v>
      </c>
      <c r="C41" s="61" t="s">
        <v>8</v>
      </c>
      <c r="D41" t="s">
        <v>19</v>
      </c>
      <c r="E41" s="32">
        <v>4058</v>
      </c>
      <c r="F41" s="32">
        <v>3984</v>
      </c>
      <c r="G41" s="32">
        <v>3868</v>
      </c>
      <c r="H41" s="32">
        <v>4003</v>
      </c>
      <c r="I41" s="32">
        <v>4106</v>
      </c>
      <c r="J41" s="32">
        <v>4118</v>
      </c>
      <c r="K41" s="32">
        <v>4191</v>
      </c>
      <c r="L41" s="32">
        <v>4033</v>
      </c>
      <c r="M41" s="32">
        <v>3887</v>
      </c>
      <c r="N41" s="32">
        <v>3917</v>
      </c>
      <c r="O41" s="32">
        <v>3868</v>
      </c>
      <c r="P41" s="32">
        <v>3619</v>
      </c>
      <c r="Q41" s="32">
        <v>3322</v>
      </c>
      <c r="R41" s="32">
        <v>3137</v>
      </c>
      <c r="S41" s="32">
        <v>2939</v>
      </c>
      <c r="T41" s="32">
        <v>2943</v>
      </c>
      <c r="U41" s="32">
        <v>2967</v>
      </c>
      <c r="V41" s="32">
        <v>2985</v>
      </c>
      <c r="W41" s="32">
        <v>2893</v>
      </c>
      <c r="X41" s="32">
        <v>2819</v>
      </c>
      <c r="Y41" s="32">
        <v>2862</v>
      </c>
      <c r="Z41" s="32">
        <v>2785</v>
      </c>
      <c r="AA41" s="32">
        <v>2652</v>
      </c>
      <c r="AB41" s="32">
        <v>2513</v>
      </c>
    </row>
    <row r="42" spans="1:28" x14ac:dyDescent="0.3">
      <c r="A42" s="61" t="str">
        <f t="shared" si="0"/>
        <v>AnzahlLLOberösterreichBank &amp; Versicherung</v>
      </c>
      <c r="B42" s="61">
        <v>42</v>
      </c>
      <c r="C42" s="61" t="s">
        <v>8</v>
      </c>
      <c r="D42" t="s">
        <v>57</v>
      </c>
      <c r="E42">
        <v>194</v>
      </c>
      <c r="F42">
        <v>182</v>
      </c>
      <c r="G42">
        <v>197</v>
      </c>
      <c r="H42">
        <v>205</v>
      </c>
      <c r="I42">
        <v>225</v>
      </c>
      <c r="J42">
        <v>236</v>
      </c>
      <c r="K42">
        <v>249</v>
      </c>
      <c r="L42">
        <v>235</v>
      </c>
      <c r="M42">
        <v>229</v>
      </c>
      <c r="N42">
        <v>236</v>
      </c>
      <c r="O42">
        <v>259</v>
      </c>
      <c r="P42">
        <v>250</v>
      </c>
      <c r="Q42">
        <v>239</v>
      </c>
      <c r="R42">
        <v>233</v>
      </c>
      <c r="S42">
        <v>221</v>
      </c>
      <c r="T42">
        <v>230</v>
      </c>
      <c r="U42">
        <v>239</v>
      </c>
      <c r="V42">
        <v>257</v>
      </c>
      <c r="W42">
        <v>265</v>
      </c>
      <c r="X42">
        <v>241</v>
      </c>
      <c r="Y42">
        <v>251</v>
      </c>
      <c r="Z42">
        <v>279</v>
      </c>
      <c r="AA42">
        <v>300</v>
      </c>
      <c r="AB42">
        <v>288</v>
      </c>
    </row>
    <row r="43" spans="1:28" x14ac:dyDescent="0.3">
      <c r="A43" s="61" t="str">
        <f t="shared" si="0"/>
        <v>AnzahlLLOberösterreichTransport &amp; Verkehr</v>
      </c>
      <c r="B43" s="61">
        <v>43</v>
      </c>
      <c r="C43" s="61" t="s">
        <v>8</v>
      </c>
      <c r="D43" t="s">
        <v>58</v>
      </c>
      <c r="E43">
        <v>531</v>
      </c>
      <c r="F43">
        <v>496</v>
      </c>
      <c r="G43">
        <v>506</v>
      </c>
      <c r="H43">
        <v>541</v>
      </c>
      <c r="I43">
        <v>531</v>
      </c>
      <c r="J43">
        <v>581</v>
      </c>
      <c r="K43">
        <v>634</v>
      </c>
      <c r="L43">
        <v>641</v>
      </c>
      <c r="M43">
        <v>655</v>
      </c>
      <c r="N43">
        <v>671</v>
      </c>
      <c r="O43">
        <v>667</v>
      </c>
      <c r="P43">
        <v>657</v>
      </c>
      <c r="Q43">
        <v>382</v>
      </c>
      <c r="R43">
        <v>533</v>
      </c>
      <c r="S43">
        <v>534</v>
      </c>
      <c r="T43">
        <v>533</v>
      </c>
      <c r="U43">
        <v>548</v>
      </c>
      <c r="V43">
        <v>573</v>
      </c>
      <c r="W43">
        <v>547</v>
      </c>
      <c r="X43">
        <v>564</v>
      </c>
      <c r="Y43">
        <v>592</v>
      </c>
      <c r="Z43">
        <v>621</v>
      </c>
      <c r="AA43">
        <v>631</v>
      </c>
      <c r="AB43">
        <v>657</v>
      </c>
    </row>
    <row r="44" spans="1:28" x14ac:dyDescent="0.3">
      <c r="A44" s="61" t="str">
        <f t="shared" si="0"/>
        <v>AnzahlLLOberösterreichTourismus &amp; Freizeitwirtschaft</v>
      </c>
      <c r="B44" s="61">
        <v>44</v>
      </c>
      <c r="C44" s="61" t="s">
        <v>8</v>
      </c>
      <c r="D44" t="s">
        <v>59</v>
      </c>
      <c r="E44" s="32">
        <v>1825</v>
      </c>
      <c r="F44" s="32">
        <v>1972</v>
      </c>
      <c r="G44" s="32">
        <v>1975</v>
      </c>
      <c r="H44" s="32">
        <v>2198</v>
      </c>
      <c r="I44" s="32">
        <v>2097</v>
      </c>
      <c r="J44" s="32">
        <v>2112</v>
      </c>
      <c r="K44" s="32">
        <v>2134</v>
      </c>
      <c r="L44" s="32">
        <v>2043</v>
      </c>
      <c r="M44" s="32">
        <v>1917</v>
      </c>
      <c r="N44" s="32">
        <v>1833</v>
      </c>
      <c r="O44" s="32">
        <v>1755</v>
      </c>
      <c r="P44" s="32">
        <v>1580</v>
      </c>
      <c r="Q44" s="32">
        <v>1419</v>
      </c>
      <c r="R44" s="32">
        <v>1352</v>
      </c>
      <c r="S44" s="32">
        <v>1360</v>
      </c>
      <c r="T44" s="32">
        <v>1331</v>
      </c>
      <c r="U44" s="32">
        <v>1353</v>
      </c>
      <c r="V44" s="32">
        <v>1280</v>
      </c>
      <c r="W44" s="32">
        <v>1109</v>
      </c>
      <c r="X44">
        <v>946</v>
      </c>
      <c r="Y44" s="32">
        <v>1014</v>
      </c>
      <c r="Z44" s="32">
        <v>1003</v>
      </c>
      <c r="AA44">
        <v>992</v>
      </c>
      <c r="AB44">
        <v>1006</v>
      </c>
    </row>
    <row r="45" spans="1:28" x14ac:dyDescent="0.3">
      <c r="A45" s="61" t="str">
        <f t="shared" si="0"/>
        <v>AnzahlLLOberösterreichInformation &amp; Consulting</v>
      </c>
      <c r="B45" s="61">
        <v>45</v>
      </c>
      <c r="C45" s="61" t="s">
        <v>8</v>
      </c>
      <c r="D45" t="s">
        <v>60</v>
      </c>
      <c r="E45">
        <v>582</v>
      </c>
      <c r="F45">
        <v>586</v>
      </c>
      <c r="G45">
        <v>533</v>
      </c>
      <c r="H45">
        <v>517</v>
      </c>
      <c r="I45">
        <v>545</v>
      </c>
      <c r="J45">
        <v>584</v>
      </c>
      <c r="K45">
        <v>584</v>
      </c>
      <c r="L45">
        <v>524</v>
      </c>
      <c r="M45">
        <v>519</v>
      </c>
      <c r="N45">
        <v>496</v>
      </c>
      <c r="O45">
        <v>504</v>
      </c>
      <c r="P45">
        <v>491</v>
      </c>
      <c r="Q45">
        <v>447</v>
      </c>
      <c r="R45">
        <v>429</v>
      </c>
      <c r="S45">
        <v>418</v>
      </c>
      <c r="T45">
        <v>412</v>
      </c>
      <c r="U45">
        <v>441</v>
      </c>
      <c r="V45">
        <v>487</v>
      </c>
      <c r="W45">
        <v>508</v>
      </c>
      <c r="X45">
        <v>514</v>
      </c>
      <c r="Y45">
        <v>589</v>
      </c>
      <c r="Z45">
        <v>603</v>
      </c>
      <c r="AA45">
        <v>587</v>
      </c>
      <c r="AB45">
        <v>535</v>
      </c>
    </row>
    <row r="46" spans="1:28" x14ac:dyDescent="0.3">
      <c r="A46" s="61" t="str">
        <f t="shared" si="0"/>
        <v>AnzahlLLOberösterreichSonstige Lehrberechtigte</v>
      </c>
      <c r="B46" s="61">
        <v>46</v>
      </c>
      <c r="C46" s="61" t="s">
        <v>8</v>
      </c>
      <c r="D46" t="s">
        <v>61</v>
      </c>
      <c r="E46" s="32">
        <v>1292</v>
      </c>
      <c r="F46" s="32">
        <v>1303</v>
      </c>
      <c r="G46" s="32">
        <v>1375</v>
      </c>
      <c r="H46" s="32">
        <v>1568</v>
      </c>
      <c r="I46" s="32">
        <v>1628</v>
      </c>
      <c r="J46" s="32">
        <v>1726</v>
      </c>
      <c r="K46" s="32">
        <v>1642</v>
      </c>
      <c r="L46" s="32">
        <v>1816</v>
      </c>
      <c r="M46" s="32">
        <v>1827</v>
      </c>
      <c r="N46" s="32">
        <v>1836</v>
      </c>
      <c r="O46" s="32">
        <v>1750</v>
      </c>
      <c r="P46" s="32">
        <v>1681</v>
      </c>
      <c r="Q46" s="32">
        <v>1919</v>
      </c>
      <c r="R46" s="32">
        <v>1724</v>
      </c>
      <c r="S46" s="32">
        <v>1684</v>
      </c>
      <c r="T46" s="32">
        <v>1645</v>
      </c>
      <c r="U46" s="32">
        <v>1655</v>
      </c>
      <c r="V46" s="32">
        <v>1717</v>
      </c>
      <c r="W46" s="32">
        <v>1843</v>
      </c>
      <c r="X46" s="32">
        <v>1892</v>
      </c>
      <c r="Y46" s="32">
        <v>1910</v>
      </c>
      <c r="Z46" s="32">
        <v>1905</v>
      </c>
      <c r="AA46" s="32">
        <v>1976</v>
      </c>
      <c r="AB46" s="32">
        <v>1974</v>
      </c>
    </row>
    <row r="47" spans="1:28" x14ac:dyDescent="0.3">
      <c r="A47" s="61" t="str">
        <f t="shared" si="0"/>
        <v>AnzahlLLOberösterreichÜberbetriebliche Lehrausbildung</v>
      </c>
      <c r="B47" s="61">
        <v>47</v>
      </c>
      <c r="C47" s="61" t="s">
        <v>8</v>
      </c>
      <c r="D47" t="s">
        <v>62</v>
      </c>
      <c r="E47">
        <v>107</v>
      </c>
      <c r="F47">
        <v>221</v>
      </c>
      <c r="G47">
        <v>272</v>
      </c>
      <c r="H47">
        <v>205</v>
      </c>
      <c r="I47">
        <v>236</v>
      </c>
      <c r="J47">
        <v>278</v>
      </c>
      <c r="K47">
        <v>328</v>
      </c>
      <c r="L47">
        <v>456</v>
      </c>
      <c r="M47" s="32">
        <v>1005</v>
      </c>
      <c r="N47" s="32">
        <v>1154</v>
      </c>
      <c r="O47" s="32">
        <v>1227</v>
      </c>
      <c r="P47" s="32">
        <v>1278</v>
      </c>
      <c r="Q47" s="32">
        <v>1323</v>
      </c>
      <c r="R47" s="32">
        <v>1331</v>
      </c>
      <c r="S47" s="32">
        <v>1267</v>
      </c>
      <c r="T47" s="32">
        <v>1274</v>
      </c>
      <c r="U47" s="32">
        <v>1233</v>
      </c>
      <c r="V47" s="32">
        <v>1016</v>
      </c>
      <c r="W47">
        <v>846</v>
      </c>
      <c r="X47">
        <v>638</v>
      </c>
      <c r="Y47">
        <v>472</v>
      </c>
      <c r="Z47">
        <v>349</v>
      </c>
      <c r="AA47">
        <v>327</v>
      </c>
      <c r="AB47">
        <v>323</v>
      </c>
    </row>
    <row r="48" spans="1:28" x14ac:dyDescent="0.3">
      <c r="A48" s="61" t="str">
        <f t="shared" si="0"/>
        <v>AnzahlLLSalzburgGewerbe &amp; Handwerk</v>
      </c>
      <c r="B48" s="61">
        <v>48</v>
      </c>
      <c r="C48" s="61" t="s">
        <v>9</v>
      </c>
      <c r="D48" t="s">
        <v>56</v>
      </c>
      <c r="E48" s="32">
        <v>4790</v>
      </c>
      <c r="F48" s="32">
        <v>4782</v>
      </c>
      <c r="G48" s="32">
        <v>4785</v>
      </c>
      <c r="H48" s="32">
        <v>4862</v>
      </c>
      <c r="I48" s="32">
        <v>5073</v>
      </c>
      <c r="J48" s="32">
        <v>5101</v>
      </c>
      <c r="K48" s="32">
        <v>5214</v>
      </c>
      <c r="L48" s="32">
        <v>5166</v>
      </c>
      <c r="M48" s="32">
        <v>5019</v>
      </c>
      <c r="N48" s="32">
        <v>4866</v>
      </c>
      <c r="O48" s="32">
        <v>4663</v>
      </c>
      <c r="P48" s="32">
        <v>4420</v>
      </c>
      <c r="Q48" s="32">
        <v>4290</v>
      </c>
      <c r="R48" s="32">
        <v>4068</v>
      </c>
      <c r="S48" s="32">
        <v>3916</v>
      </c>
      <c r="T48" s="32">
        <v>3895</v>
      </c>
      <c r="U48" s="32">
        <v>3984</v>
      </c>
      <c r="V48" s="32">
        <v>3922</v>
      </c>
      <c r="W48" s="32">
        <v>3991</v>
      </c>
      <c r="X48" s="32">
        <v>3959</v>
      </c>
      <c r="Y48" s="32">
        <v>3854</v>
      </c>
      <c r="Z48" s="32">
        <v>3807</v>
      </c>
      <c r="AA48" s="32">
        <v>3702</v>
      </c>
      <c r="AB48" s="32">
        <v>3524</v>
      </c>
    </row>
    <row r="49" spans="1:28" x14ac:dyDescent="0.3">
      <c r="A49" s="61" t="str">
        <f t="shared" si="0"/>
        <v>AnzahlLLSalzburgIndustrie</v>
      </c>
      <c r="B49" s="61">
        <v>49</v>
      </c>
      <c r="C49" s="61" t="s">
        <v>9</v>
      </c>
      <c r="D49" t="s">
        <v>18</v>
      </c>
      <c r="E49">
        <v>736</v>
      </c>
      <c r="F49">
        <v>741</v>
      </c>
      <c r="G49">
        <v>706</v>
      </c>
      <c r="H49">
        <v>705</v>
      </c>
      <c r="I49">
        <v>723</v>
      </c>
      <c r="J49">
        <v>791</v>
      </c>
      <c r="K49">
        <v>850</v>
      </c>
      <c r="L49">
        <v>804</v>
      </c>
      <c r="M49">
        <v>784</v>
      </c>
      <c r="N49">
        <v>810</v>
      </c>
      <c r="O49">
        <v>815</v>
      </c>
      <c r="P49">
        <v>779</v>
      </c>
      <c r="Q49">
        <v>752</v>
      </c>
      <c r="R49">
        <v>701</v>
      </c>
      <c r="S49">
        <v>674</v>
      </c>
      <c r="T49">
        <v>677</v>
      </c>
      <c r="U49">
        <v>702</v>
      </c>
      <c r="V49">
        <v>714</v>
      </c>
      <c r="W49">
        <v>714</v>
      </c>
      <c r="X49">
        <v>695</v>
      </c>
      <c r="Y49">
        <v>658</v>
      </c>
      <c r="Z49">
        <v>635</v>
      </c>
      <c r="AA49">
        <v>662</v>
      </c>
      <c r="AB49">
        <v>657</v>
      </c>
    </row>
    <row r="50" spans="1:28" x14ac:dyDescent="0.3">
      <c r="A50" s="61" t="str">
        <f t="shared" si="0"/>
        <v>AnzahlLLSalzburgHandel</v>
      </c>
      <c r="B50" s="61">
        <v>50</v>
      </c>
      <c r="C50" s="61" t="s">
        <v>9</v>
      </c>
      <c r="D50" t="s">
        <v>19</v>
      </c>
      <c r="E50" s="32">
        <v>1698</v>
      </c>
      <c r="F50" s="32">
        <v>1665</v>
      </c>
      <c r="G50" s="32">
        <v>1644</v>
      </c>
      <c r="H50" s="32">
        <v>1663</v>
      </c>
      <c r="I50" s="32">
        <v>1757</v>
      </c>
      <c r="J50" s="32">
        <v>1837</v>
      </c>
      <c r="K50" s="32">
        <v>1734</v>
      </c>
      <c r="L50" s="32">
        <v>1712</v>
      </c>
      <c r="M50" s="32">
        <v>1691</v>
      </c>
      <c r="N50" s="32">
        <v>1705</v>
      </c>
      <c r="O50" s="32">
        <v>1623</v>
      </c>
      <c r="P50" s="32">
        <v>1652</v>
      </c>
      <c r="Q50" s="32">
        <v>1523</v>
      </c>
      <c r="R50" s="32">
        <v>1390</v>
      </c>
      <c r="S50" s="32">
        <v>1312</v>
      </c>
      <c r="T50" s="32">
        <v>1280</v>
      </c>
      <c r="U50" s="32">
        <v>1312</v>
      </c>
      <c r="V50" s="32">
        <v>1362</v>
      </c>
      <c r="W50" s="32">
        <v>1337</v>
      </c>
      <c r="X50" s="32">
        <v>1283</v>
      </c>
      <c r="Y50" s="32">
        <v>1242</v>
      </c>
      <c r="Z50" s="32">
        <v>1247</v>
      </c>
      <c r="AA50" s="32">
        <v>1179</v>
      </c>
      <c r="AB50" s="32">
        <v>1076</v>
      </c>
    </row>
    <row r="51" spans="1:28" x14ac:dyDescent="0.3">
      <c r="A51" s="61" t="str">
        <f t="shared" si="0"/>
        <v>AnzahlLLSalzburgBank &amp; Versicherung</v>
      </c>
      <c r="B51" s="61">
        <v>51</v>
      </c>
      <c r="C51" s="61" t="s">
        <v>9</v>
      </c>
      <c r="D51" t="s">
        <v>57</v>
      </c>
      <c r="E51">
        <v>93</v>
      </c>
      <c r="F51">
        <v>91</v>
      </c>
      <c r="G51">
        <v>88</v>
      </c>
      <c r="H51">
        <v>98</v>
      </c>
      <c r="I51">
        <v>109</v>
      </c>
      <c r="J51">
        <v>126</v>
      </c>
      <c r="K51">
        <v>132</v>
      </c>
      <c r="L51">
        <v>128</v>
      </c>
      <c r="M51">
        <v>120</v>
      </c>
      <c r="N51">
        <v>119</v>
      </c>
      <c r="O51">
        <v>129</v>
      </c>
      <c r="P51">
        <v>131</v>
      </c>
      <c r="Q51">
        <v>121</v>
      </c>
      <c r="R51">
        <v>120</v>
      </c>
      <c r="S51">
        <v>134</v>
      </c>
      <c r="T51">
        <v>134</v>
      </c>
      <c r="U51">
        <v>127</v>
      </c>
      <c r="V51">
        <v>153</v>
      </c>
      <c r="W51">
        <v>139</v>
      </c>
      <c r="X51">
        <v>131</v>
      </c>
      <c r="Y51">
        <v>123</v>
      </c>
      <c r="Z51">
        <v>138</v>
      </c>
      <c r="AA51">
        <v>139</v>
      </c>
      <c r="AB51">
        <v>151</v>
      </c>
    </row>
    <row r="52" spans="1:28" x14ac:dyDescent="0.3">
      <c r="A52" s="61" t="str">
        <f t="shared" si="0"/>
        <v>AnzahlLLSalzburgTransport &amp; Verkehr</v>
      </c>
      <c r="B52" s="61">
        <v>52</v>
      </c>
      <c r="C52" s="61" t="s">
        <v>9</v>
      </c>
      <c r="D52" t="s">
        <v>58</v>
      </c>
      <c r="E52">
        <v>184</v>
      </c>
      <c r="F52">
        <v>150</v>
      </c>
      <c r="G52">
        <v>135</v>
      </c>
      <c r="H52">
        <v>147</v>
      </c>
      <c r="I52">
        <v>161</v>
      </c>
      <c r="J52">
        <v>173</v>
      </c>
      <c r="K52">
        <v>191</v>
      </c>
      <c r="L52">
        <v>177</v>
      </c>
      <c r="M52">
        <v>192</v>
      </c>
      <c r="N52">
        <v>177</v>
      </c>
      <c r="O52">
        <v>183</v>
      </c>
      <c r="P52">
        <v>170</v>
      </c>
      <c r="Q52">
        <v>157</v>
      </c>
      <c r="R52">
        <v>166</v>
      </c>
      <c r="S52">
        <v>176</v>
      </c>
      <c r="T52">
        <v>185</v>
      </c>
      <c r="U52">
        <v>203</v>
      </c>
      <c r="V52">
        <v>202</v>
      </c>
      <c r="W52">
        <v>197</v>
      </c>
      <c r="X52">
        <v>201</v>
      </c>
      <c r="Y52">
        <v>213</v>
      </c>
      <c r="Z52">
        <v>235</v>
      </c>
      <c r="AA52">
        <v>233</v>
      </c>
      <c r="AB52">
        <v>243</v>
      </c>
    </row>
    <row r="53" spans="1:28" x14ac:dyDescent="0.3">
      <c r="A53" s="61" t="str">
        <f t="shared" si="0"/>
        <v>AnzahlLLSalzburgTourismus &amp; Freizeitwirtschaft</v>
      </c>
      <c r="B53" s="61">
        <v>53</v>
      </c>
      <c r="C53" s="61" t="s">
        <v>9</v>
      </c>
      <c r="D53" t="s">
        <v>59</v>
      </c>
      <c r="E53" s="32">
        <v>1521</v>
      </c>
      <c r="F53" s="32">
        <v>1515</v>
      </c>
      <c r="G53" s="32">
        <v>1542</v>
      </c>
      <c r="H53" s="32">
        <v>1611</v>
      </c>
      <c r="I53" s="32">
        <v>1715</v>
      </c>
      <c r="J53" s="32">
        <v>1767</v>
      </c>
      <c r="K53" s="32">
        <v>1713</v>
      </c>
      <c r="L53" s="32">
        <v>1588</v>
      </c>
      <c r="M53" s="32">
        <v>1483</v>
      </c>
      <c r="N53" s="32">
        <v>1340</v>
      </c>
      <c r="O53" s="32">
        <v>1307</v>
      </c>
      <c r="P53" s="32">
        <v>1215</v>
      </c>
      <c r="Q53" s="32">
        <v>1129</v>
      </c>
      <c r="R53" s="32">
        <v>1101</v>
      </c>
      <c r="S53" s="32">
        <v>1078</v>
      </c>
      <c r="T53" s="32">
        <v>1122</v>
      </c>
      <c r="U53" s="32">
        <v>1082</v>
      </c>
      <c r="V53" s="32">
        <v>1073</v>
      </c>
      <c r="W53">
        <v>913</v>
      </c>
      <c r="X53">
        <v>768</v>
      </c>
      <c r="Y53">
        <v>707</v>
      </c>
      <c r="Z53">
        <v>712</v>
      </c>
      <c r="AA53">
        <v>748</v>
      </c>
      <c r="AB53">
        <v>743</v>
      </c>
    </row>
    <row r="54" spans="1:28" x14ac:dyDescent="0.3">
      <c r="A54" s="61" t="str">
        <f t="shared" si="0"/>
        <v>AnzahlLLSalzburgInformation &amp; Consulting</v>
      </c>
      <c r="B54" s="61">
        <v>54</v>
      </c>
      <c r="C54" s="61" t="s">
        <v>9</v>
      </c>
      <c r="D54" t="s">
        <v>60</v>
      </c>
      <c r="E54">
        <v>269</v>
      </c>
      <c r="F54">
        <v>249</v>
      </c>
      <c r="G54">
        <v>250</v>
      </c>
      <c r="H54">
        <v>243</v>
      </c>
      <c r="I54">
        <v>275</v>
      </c>
      <c r="J54">
        <v>298</v>
      </c>
      <c r="K54">
        <v>308</v>
      </c>
      <c r="L54">
        <v>285</v>
      </c>
      <c r="M54">
        <v>259</v>
      </c>
      <c r="N54">
        <v>283</v>
      </c>
      <c r="O54">
        <v>280</v>
      </c>
      <c r="P54">
        <v>264</v>
      </c>
      <c r="Q54">
        <v>245</v>
      </c>
      <c r="R54">
        <v>230</v>
      </c>
      <c r="S54">
        <v>221</v>
      </c>
      <c r="T54">
        <v>221</v>
      </c>
      <c r="U54">
        <v>237</v>
      </c>
      <c r="V54">
        <v>243</v>
      </c>
      <c r="W54">
        <v>245</v>
      </c>
      <c r="X54">
        <v>266</v>
      </c>
      <c r="Y54">
        <v>250</v>
      </c>
      <c r="Z54">
        <v>265</v>
      </c>
      <c r="AA54">
        <v>247</v>
      </c>
      <c r="AB54">
        <v>193</v>
      </c>
    </row>
    <row r="55" spans="1:28" x14ac:dyDescent="0.3">
      <c r="A55" s="61" t="str">
        <f t="shared" si="0"/>
        <v>AnzahlLLSalzburgSonstige Lehrberechtigte</v>
      </c>
      <c r="B55" s="61">
        <v>55</v>
      </c>
      <c r="C55" s="61" t="s">
        <v>9</v>
      </c>
      <c r="D55" t="s">
        <v>61</v>
      </c>
      <c r="E55">
        <v>388</v>
      </c>
      <c r="F55">
        <v>399</v>
      </c>
      <c r="G55">
        <v>395</v>
      </c>
      <c r="H55">
        <v>448</v>
      </c>
      <c r="I55">
        <v>579</v>
      </c>
      <c r="J55">
        <v>589</v>
      </c>
      <c r="K55">
        <v>527</v>
      </c>
      <c r="L55">
        <v>558</v>
      </c>
      <c r="M55">
        <v>581</v>
      </c>
      <c r="N55">
        <v>587</v>
      </c>
      <c r="O55">
        <v>605</v>
      </c>
      <c r="P55">
        <v>591</v>
      </c>
      <c r="Q55">
        <v>593</v>
      </c>
      <c r="R55">
        <v>594</v>
      </c>
      <c r="S55">
        <v>607</v>
      </c>
      <c r="T55">
        <v>604</v>
      </c>
      <c r="U55">
        <v>616</v>
      </c>
      <c r="V55">
        <v>649</v>
      </c>
      <c r="W55">
        <v>687</v>
      </c>
      <c r="X55">
        <v>725</v>
      </c>
      <c r="Y55">
        <v>822</v>
      </c>
      <c r="Z55">
        <v>837</v>
      </c>
      <c r="AA55">
        <v>800</v>
      </c>
      <c r="AB55">
        <v>824</v>
      </c>
    </row>
    <row r="56" spans="1:28" x14ac:dyDescent="0.3">
      <c r="A56" s="61" t="str">
        <f t="shared" si="0"/>
        <v>AnzahlLLSalzburgÜberbetriebliche Lehrausbildung</v>
      </c>
      <c r="B56" s="61">
        <v>56</v>
      </c>
      <c r="C56" s="61" t="s">
        <v>9</v>
      </c>
      <c r="D56" t="s">
        <v>62</v>
      </c>
      <c r="E56">
        <v>25</v>
      </c>
      <c r="F56">
        <v>8</v>
      </c>
      <c r="G56"/>
      <c r="H56"/>
      <c r="I56"/>
      <c r="J56"/>
      <c r="K56">
        <v>119</v>
      </c>
      <c r="L56">
        <v>132</v>
      </c>
      <c r="M56">
        <v>179</v>
      </c>
      <c r="N56">
        <v>179</v>
      </c>
      <c r="O56">
        <v>182</v>
      </c>
      <c r="P56">
        <v>174</v>
      </c>
      <c r="Q56">
        <v>98</v>
      </c>
      <c r="R56">
        <v>97</v>
      </c>
      <c r="S56">
        <v>114</v>
      </c>
      <c r="T56">
        <v>154</v>
      </c>
      <c r="U56">
        <v>159</v>
      </c>
      <c r="V56">
        <v>136</v>
      </c>
      <c r="W56">
        <v>121</v>
      </c>
      <c r="X56">
        <v>121</v>
      </c>
      <c r="Y56">
        <v>112</v>
      </c>
      <c r="Z56">
        <v>113</v>
      </c>
      <c r="AA56">
        <v>110</v>
      </c>
      <c r="AB56">
        <v>134</v>
      </c>
    </row>
    <row r="57" spans="1:28" x14ac:dyDescent="0.3">
      <c r="A57" s="61" t="str">
        <f t="shared" si="0"/>
        <v>AnzahlLLSteiermarkGewerbe &amp; Handwerk</v>
      </c>
      <c r="B57" s="61">
        <v>57</v>
      </c>
      <c r="C57" s="61" t="s">
        <v>10</v>
      </c>
      <c r="D57" t="s">
        <v>56</v>
      </c>
      <c r="E57" s="32">
        <v>9640</v>
      </c>
      <c r="F57" s="32">
        <v>9240</v>
      </c>
      <c r="G57" s="32">
        <v>9082</v>
      </c>
      <c r="H57" s="32">
        <v>9101</v>
      </c>
      <c r="I57" s="32">
        <v>9271</v>
      </c>
      <c r="J57" s="32">
        <v>9258</v>
      </c>
      <c r="K57" s="32">
        <v>9296</v>
      </c>
      <c r="L57" s="32">
        <v>8743</v>
      </c>
      <c r="M57" s="32">
        <v>8411</v>
      </c>
      <c r="N57" s="32">
        <v>8279</v>
      </c>
      <c r="O57" s="32">
        <v>8085</v>
      </c>
      <c r="P57" s="32">
        <v>7788</v>
      </c>
      <c r="Q57" s="32">
        <v>7378</v>
      </c>
      <c r="R57" s="32">
        <v>6924</v>
      </c>
      <c r="S57" s="32">
        <v>6676</v>
      </c>
      <c r="T57" s="32">
        <v>6608</v>
      </c>
      <c r="U57" s="32">
        <v>6794</v>
      </c>
      <c r="V57" s="32">
        <v>6811</v>
      </c>
      <c r="W57" s="32">
        <v>6907</v>
      </c>
      <c r="X57" s="32">
        <v>6983</v>
      </c>
      <c r="Y57" s="32">
        <v>7008</v>
      </c>
      <c r="Z57" s="32">
        <v>6913</v>
      </c>
      <c r="AA57" s="32">
        <v>6633</v>
      </c>
      <c r="AB57" s="32">
        <v>6391</v>
      </c>
    </row>
    <row r="58" spans="1:28" x14ac:dyDescent="0.3">
      <c r="A58" s="61" t="str">
        <f t="shared" si="0"/>
        <v>AnzahlLLSteiermarkIndustrie</v>
      </c>
      <c r="B58" s="61">
        <v>58</v>
      </c>
      <c r="C58" s="61" t="s">
        <v>10</v>
      </c>
      <c r="D58" t="s">
        <v>18</v>
      </c>
      <c r="E58" s="32">
        <v>2731</v>
      </c>
      <c r="F58" s="32">
        <v>2773</v>
      </c>
      <c r="G58" s="32">
        <v>2785</v>
      </c>
      <c r="H58" s="32">
        <v>2850</v>
      </c>
      <c r="I58" s="32">
        <v>2800</v>
      </c>
      <c r="J58" s="32">
        <v>2980</v>
      </c>
      <c r="K58" s="32">
        <v>3200</v>
      </c>
      <c r="L58" s="32">
        <v>3073</v>
      </c>
      <c r="M58" s="32">
        <v>3000</v>
      </c>
      <c r="N58" s="32">
        <v>3056</v>
      </c>
      <c r="O58" s="32">
        <v>2967</v>
      </c>
      <c r="P58" s="32">
        <v>3033</v>
      </c>
      <c r="Q58" s="32">
        <v>2940</v>
      </c>
      <c r="R58" s="32">
        <v>2751</v>
      </c>
      <c r="S58" s="32">
        <v>2643</v>
      </c>
      <c r="T58" s="32">
        <v>2641</v>
      </c>
      <c r="U58" s="32">
        <v>2814</v>
      </c>
      <c r="V58" s="32">
        <v>2909</v>
      </c>
      <c r="W58" s="32">
        <v>2856</v>
      </c>
      <c r="X58" s="32">
        <v>2779</v>
      </c>
      <c r="Y58" s="32">
        <v>2766</v>
      </c>
      <c r="Z58" s="32">
        <v>2893</v>
      </c>
      <c r="AA58" s="32">
        <v>2924</v>
      </c>
      <c r="AB58" s="32">
        <v>2845</v>
      </c>
    </row>
    <row r="59" spans="1:28" x14ac:dyDescent="0.3">
      <c r="A59" s="61" t="str">
        <f t="shared" si="0"/>
        <v>AnzahlLLSteiermarkHandel</v>
      </c>
      <c r="B59" s="61">
        <v>59</v>
      </c>
      <c r="C59" s="61" t="s">
        <v>10</v>
      </c>
      <c r="D59" t="s">
        <v>19</v>
      </c>
      <c r="E59" s="32">
        <v>2605</v>
      </c>
      <c r="F59" s="32">
        <v>2508</v>
      </c>
      <c r="G59" s="32">
        <v>2573</v>
      </c>
      <c r="H59" s="32">
        <v>2530</v>
      </c>
      <c r="I59" s="32">
        <v>2487</v>
      </c>
      <c r="J59" s="32">
        <v>2619</v>
      </c>
      <c r="K59" s="32">
        <v>2599</v>
      </c>
      <c r="L59" s="32">
        <v>2457</v>
      </c>
      <c r="M59" s="32">
        <v>2414</v>
      </c>
      <c r="N59" s="32">
        <v>2481</v>
      </c>
      <c r="O59" s="32">
        <v>2477</v>
      </c>
      <c r="P59" s="32">
        <v>2396</v>
      </c>
      <c r="Q59" s="32">
        <v>2248</v>
      </c>
      <c r="R59" s="32">
        <v>2119</v>
      </c>
      <c r="S59" s="32">
        <v>2090</v>
      </c>
      <c r="T59" s="32">
        <v>2086</v>
      </c>
      <c r="U59" s="32">
        <v>2084</v>
      </c>
      <c r="V59" s="32">
        <v>2067</v>
      </c>
      <c r="W59" s="32">
        <v>1999</v>
      </c>
      <c r="X59" s="32">
        <v>2008</v>
      </c>
      <c r="Y59" s="32">
        <v>1997</v>
      </c>
      <c r="Z59" s="32">
        <v>1965</v>
      </c>
      <c r="AA59" s="32">
        <v>1750</v>
      </c>
      <c r="AB59" s="32">
        <v>1628</v>
      </c>
    </row>
    <row r="60" spans="1:28" x14ac:dyDescent="0.3">
      <c r="A60" s="61" t="str">
        <f t="shared" si="0"/>
        <v>AnzahlLLSteiermarkBank &amp; Versicherung</v>
      </c>
      <c r="B60" s="61">
        <v>60</v>
      </c>
      <c r="C60" s="61" t="s">
        <v>10</v>
      </c>
      <c r="D60" t="s">
        <v>57</v>
      </c>
      <c r="E60">
        <v>89</v>
      </c>
      <c r="F60">
        <v>80</v>
      </c>
      <c r="G60">
        <v>81</v>
      </c>
      <c r="H60">
        <v>83</v>
      </c>
      <c r="I60">
        <v>92</v>
      </c>
      <c r="J60">
        <v>104</v>
      </c>
      <c r="K60">
        <v>99</v>
      </c>
      <c r="L60">
        <v>109</v>
      </c>
      <c r="M60">
        <v>102</v>
      </c>
      <c r="N60">
        <v>106</v>
      </c>
      <c r="O60">
        <v>108</v>
      </c>
      <c r="P60">
        <v>108</v>
      </c>
      <c r="Q60">
        <v>107</v>
      </c>
      <c r="R60">
        <v>111</v>
      </c>
      <c r="S60">
        <v>105</v>
      </c>
      <c r="T60">
        <v>96</v>
      </c>
      <c r="U60">
        <v>97</v>
      </c>
      <c r="V60">
        <v>105</v>
      </c>
      <c r="W60">
        <v>115</v>
      </c>
      <c r="X60">
        <v>104</v>
      </c>
      <c r="Y60">
        <v>96</v>
      </c>
      <c r="Z60">
        <v>125</v>
      </c>
      <c r="AA60">
        <v>137</v>
      </c>
      <c r="AB60">
        <v>144</v>
      </c>
    </row>
    <row r="61" spans="1:28" x14ac:dyDescent="0.3">
      <c r="A61" s="61" t="str">
        <f t="shared" si="0"/>
        <v>AnzahlLLSteiermarkTransport &amp; Verkehr</v>
      </c>
      <c r="B61" s="61">
        <v>61</v>
      </c>
      <c r="C61" s="61" t="s">
        <v>10</v>
      </c>
      <c r="D61" t="s">
        <v>58</v>
      </c>
      <c r="E61">
        <v>252</v>
      </c>
      <c r="F61">
        <v>258</v>
      </c>
      <c r="G61">
        <v>228</v>
      </c>
      <c r="H61">
        <v>146</v>
      </c>
      <c r="I61">
        <v>157</v>
      </c>
      <c r="J61">
        <v>161</v>
      </c>
      <c r="K61">
        <v>167</v>
      </c>
      <c r="L61">
        <v>162</v>
      </c>
      <c r="M61">
        <v>168</v>
      </c>
      <c r="N61">
        <v>184</v>
      </c>
      <c r="O61">
        <v>170</v>
      </c>
      <c r="P61">
        <v>154</v>
      </c>
      <c r="Q61">
        <v>133</v>
      </c>
      <c r="R61">
        <v>134</v>
      </c>
      <c r="S61">
        <v>156</v>
      </c>
      <c r="T61">
        <v>176</v>
      </c>
      <c r="U61">
        <v>184</v>
      </c>
      <c r="V61">
        <v>192</v>
      </c>
      <c r="W61">
        <v>171</v>
      </c>
      <c r="X61">
        <v>172</v>
      </c>
      <c r="Y61">
        <v>175</v>
      </c>
      <c r="Z61">
        <v>176</v>
      </c>
      <c r="AA61">
        <v>182</v>
      </c>
      <c r="AB61">
        <v>158</v>
      </c>
    </row>
    <row r="62" spans="1:28" x14ac:dyDescent="0.3">
      <c r="A62" s="61" t="str">
        <f t="shared" si="0"/>
        <v>AnzahlLLSteiermarkTourismus &amp; Freizeitwirtschaft</v>
      </c>
      <c r="B62" s="61">
        <v>62</v>
      </c>
      <c r="C62" s="61" t="s">
        <v>10</v>
      </c>
      <c r="D62" t="s">
        <v>59</v>
      </c>
      <c r="E62" s="32">
        <v>2138</v>
      </c>
      <c r="F62" s="32">
        <v>2138</v>
      </c>
      <c r="G62" s="32">
        <v>2142</v>
      </c>
      <c r="H62" s="32">
        <v>2145</v>
      </c>
      <c r="I62" s="32">
        <v>2178</v>
      </c>
      <c r="J62" s="32">
        <v>2156</v>
      </c>
      <c r="K62" s="32">
        <v>2103</v>
      </c>
      <c r="L62" s="32">
        <v>1939</v>
      </c>
      <c r="M62" s="32">
        <v>1755</v>
      </c>
      <c r="N62" s="32">
        <v>1598</v>
      </c>
      <c r="O62" s="32">
        <v>1536</v>
      </c>
      <c r="P62" s="32">
        <v>1366</v>
      </c>
      <c r="Q62" s="32">
        <v>1281</v>
      </c>
      <c r="R62" s="32">
        <v>1211</v>
      </c>
      <c r="S62" s="32">
        <v>1134</v>
      </c>
      <c r="T62" s="32">
        <v>1158</v>
      </c>
      <c r="U62" s="32">
        <v>1175</v>
      </c>
      <c r="V62" s="32">
        <v>1108</v>
      </c>
      <c r="W62">
        <v>981</v>
      </c>
      <c r="X62">
        <v>884</v>
      </c>
      <c r="Y62">
        <v>835</v>
      </c>
      <c r="Z62">
        <v>853</v>
      </c>
      <c r="AA62">
        <v>904</v>
      </c>
      <c r="AB62">
        <v>893</v>
      </c>
    </row>
    <row r="63" spans="1:28" x14ac:dyDescent="0.3">
      <c r="A63" s="61" t="str">
        <f t="shared" si="0"/>
        <v>AnzahlLLSteiermarkInformation &amp; Consulting</v>
      </c>
      <c r="B63" s="61">
        <v>63</v>
      </c>
      <c r="C63" s="61" t="s">
        <v>10</v>
      </c>
      <c r="D63" t="s">
        <v>60</v>
      </c>
      <c r="E63">
        <v>341</v>
      </c>
      <c r="F63">
        <v>325</v>
      </c>
      <c r="G63">
        <v>318</v>
      </c>
      <c r="H63">
        <v>287</v>
      </c>
      <c r="I63">
        <v>289</v>
      </c>
      <c r="J63">
        <v>331</v>
      </c>
      <c r="K63">
        <v>348</v>
      </c>
      <c r="L63">
        <v>312</v>
      </c>
      <c r="M63">
        <v>294</v>
      </c>
      <c r="N63">
        <v>311</v>
      </c>
      <c r="O63">
        <v>297</v>
      </c>
      <c r="P63">
        <v>270</v>
      </c>
      <c r="Q63">
        <v>254</v>
      </c>
      <c r="R63">
        <v>226</v>
      </c>
      <c r="S63">
        <v>218</v>
      </c>
      <c r="T63">
        <v>246</v>
      </c>
      <c r="U63">
        <v>270</v>
      </c>
      <c r="V63">
        <v>306</v>
      </c>
      <c r="W63">
        <v>324</v>
      </c>
      <c r="X63">
        <v>356</v>
      </c>
      <c r="Y63">
        <v>389</v>
      </c>
      <c r="Z63">
        <v>373</v>
      </c>
      <c r="AA63">
        <v>399</v>
      </c>
      <c r="AB63">
        <v>333</v>
      </c>
    </row>
    <row r="64" spans="1:28" x14ac:dyDescent="0.3">
      <c r="A64" s="61" t="str">
        <f t="shared" si="0"/>
        <v>AnzahlLLSteiermarkSonstige Lehrberechtigte</v>
      </c>
      <c r="B64" s="61">
        <v>64</v>
      </c>
      <c r="C64" s="61" t="s">
        <v>10</v>
      </c>
      <c r="D64" t="s">
        <v>61</v>
      </c>
      <c r="E64">
        <v>784</v>
      </c>
      <c r="F64">
        <v>809</v>
      </c>
      <c r="G64">
        <v>906</v>
      </c>
      <c r="H64" s="32">
        <v>1239</v>
      </c>
      <c r="I64" s="32">
        <v>1206</v>
      </c>
      <c r="J64" s="32">
        <v>1344</v>
      </c>
      <c r="K64" s="32">
        <v>1358</v>
      </c>
      <c r="L64" s="32">
        <v>1494</v>
      </c>
      <c r="M64" s="32">
        <v>1449</v>
      </c>
      <c r="N64" s="32">
        <v>1367</v>
      </c>
      <c r="O64" s="32">
        <v>1249</v>
      </c>
      <c r="P64" s="32">
        <v>1205</v>
      </c>
      <c r="Q64" s="32">
        <v>1145</v>
      </c>
      <c r="R64" s="32">
        <v>1126</v>
      </c>
      <c r="S64" s="32">
        <v>1158</v>
      </c>
      <c r="T64" s="32">
        <v>1237</v>
      </c>
      <c r="U64" s="32">
        <v>1230</v>
      </c>
      <c r="V64" s="32">
        <v>1216</v>
      </c>
      <c r="W64" s="32">
        <v>1242</v>
      </c>
      <c r="X64" s="32">
        <v>1327</v>
      </c>
      <c r="Y64" s="32">
        <v>1358</v>
      </c>
      <c r="Z64" s="32">
        <v>1384</v>
      </c>
      <c r="AA64" s="32">
        <v>1377</v>
      </c>
      <c r="AB64" s="32">
        <v>1434</v>
      </c>
    </row>
    <row r="65" spans="1:28" x14ac:dyDescent="0.3">
      <c r="A65" s="61" t="str">
        <f t="shared" si="0"/>
        <v>AnzahlLLSteiermarkÜberbetriebliche Lehrausbildung</v>
      </c>
      <c r="B65" s="61">
        <v>65</v>
      </c>
      <c r="C65" s="61" t="s">
        <v>10</v>
      </c>
      <c r="D65" t="s">
        <v>62</v>
      </c>
      <c r="E65">
        <v>116</v>
      </c>
      <c r="F65">
        <v>93</v>
      </c>
      <c r="G65">
        <v>235</v>
      </c>
      <c r="H65">
        <v>362</v>
      </c>
      <c r="I65">
        <v>684</v>
      </c>
      <c r="J65">
        <v>729</v>
      </c>
      <c r="K65">
        <v>734</v>
      </c>
      <c r="L65" s="32">
        <v>1549</v>
      </c>
      <c r="M65" s="32">
        <v>1705</v>
      </c>
      <c r="N65" s="32">
        <v>1529</v>
      </c>
      <c r="O65" s="32">
        <v>1375</v>
      </c>
      <c r="P65" s="32">
        <v>1260</v>
      </c>
      <c r="Q65" s="32">
        <v>1251</v>
      </c>
      <c r="R65" s="32">
        <v>1218</v>
      </c>
      <c r="S65" s="32">
        <v>1146</v>
      </c>
      <c r="T65" s="32">
        <v>1081</v>
      </c>
      <c r="U65">
        <v>955</v>
      </c>
      <c r="V65">
        <v>829</v>
      </c>
      <c r="W65">
        <v>728</v>
      </c>
      <c r="X65">
        <v>715</v>
      </c>
      <c r="Y65">
        <v>651</v>
      </c>
      <c r="Z65">
        <v>636</v>
      </c>
      <c r="AA65">
        <v>622</v>
      </c>
      <c r="AB65">
        <v>616</v>
      </c>
    </row>
    <row r="66" spans="1:28" x14ac:dyDescent="0.3">
      <c r="A66" s="61" t="str">
        <f t="shared" si="0"/>
        <v>AnzahlLLTirolGewerbe &amp; Handwerk</v>
      </c>
      <c r="B66" s="61">
        <v>66</v>
      </c>
      <c r="C66" s="61" t="s">
        <v>11</v>
      </c>
      <c r="D66" t="s">
        <v>56</v>
      </c>
      <c r="E66" s="32">
        <v>6434</v>
      </c>
      <c r="F66" s="32">
        <v>6323</v>
      </c>
      <c r="G66" s="32">
        <v>6409</v>
      </c>
      <c r="H66" s="32">
        <v>6509</v>
      </c>
      <c r="I66" s="32">
        <v>6666</v>
      </c>
      <c r="J66" s="32">
        <v>6933</v>
      </c>
      <c r="K66" s="32">
        <v>6945</v>
      </c>
      <c r="L66" s="32">
        <v>6754</v>
      </c>
      <c r="M66" s="32">
        <v>6488</v>
      </c>
      <c r="N66" s="32">
        <v>6326</v>
      </c>
      <c r="O66" s="32">
        <v>6164</v>
      </c>
      <c r="P66" s="32">
        <v>5935</v>
      </c>
      <c r="Q66" s="32">
        <v>5624</v>
      </c>
      <c r="R66" s="32">
        <v>5364</v>
      </c>
      <c r="S66" s="32">
        <v>5281</v>
      </c>
      <c r="T66" s="32">
        <v>5293</v>
      </c>
      <c r="U66" s="32">
        <v>5414</v>
      </c>
      <c r="V66" s="32">
        <v>5450</v>
      </c>
      <c r="W66" s="32">
        <v>5420</v>
      </c>
      <c r="X66" s="32">
        <v>5455</v>
      </c>
      <c r="Y66" s="32">
        <v>5341</v>
      </c>
      <c r="Z66" s="32">
        <v>5205</v>
      </c>
      <c r="AA66" s="32">
        <v>5116</v>
      </c>
      <c r="AB66" s="32">
        <v>4898</v>
      </c>
    </row>
    <row r="67" spans="1:28" x14ac:dyDescent="0.3">
      <c r="A67" s="61" t="str">
        <f t="shared" si="0"/>
        <v>AnzahlLLTirolIndustrie</v>
      </c>
      <c r="B67" s="61">
        <v>67</v>
      </c>
      <c r="C67" s="61" t="s">
        <v>11</v>
      </c>
      <c r="D67" t="s">
        <v>18</v>
      </c>
      <c r="E67" s="32">
        <v>1299</v>
      </c>
      <c r="F67" s="32">
        <v>1326</v>
      </c>
      <c r="G67" s="32">
        <v>1289</v>
      </c>
      <c r="H67" s="32">
        <v>1254</v>
      </c>
      <c r="I67" s="32">
        <v>1256</v>
      </c>
      <c r="J67" s="32">
        <v>1298</v>
      </c>
      <c r="K67" s="32">
        <v>1336</v>
      </c>
      <c r="L67" s="32">
        <v>1280</v>
      </c>
      <c r="M67" s="32">
        <v>1258</v>
      </c>
      <c r="N67" s="32">
        <v>1239</v>
      </c>
      <c r="O67" s="32">
        <v>1234</v>
      </c>
      <c r="P67" s="32">
        <v>1227</v>
      </c>
      <c r="Q67" s="32">
        <v>1244</v>
      </c>
      <c r="R67" s="32">
        <v>1229</v>
      </c>
      <c r="S67" s="32">
        <v>1224</v>
      </c>
      <c r="T67" s="32">
        <v>1295</v>
      </c>
      <c r="U67" s="32">
        <v>1321</v>
      </c>
      <c r="V67" s="32">
        <v>1333</v>
      </c>
      <c r="W67" s="32">
        <v>1325</v>
      </c>
      <c r="X67" s="32">
        <v>1288</v>
      </c>
      <c r="Y67" s="32">
        <v>1272</v>
      </c>
      <c r="Z67" s="32">
        <v>1274</v>
      </c>
      <c r="AA67" s="32">
        <v>1300</v>
      </c>
      <c r="AB67" s="32">
        <v>1226</v>
      </c>
    </row>
    <row r="68" spans="1:28" x14ac:dyDescent="0.3">
      <c r="A68" s="61" t="str">
        <f t="shared" ref="A68:A92" si="1">$A$1&amp;C68&amp;D68</f>
        <v>AnzahlLLTirolHandel</v>
      </c>
      <c r="B68" s="61">
        <v>68</v>
      </c>
      <c r="C68" s="61" t="s">
        <v>11</v>
      </c>
      <c r="D68" t="s">
        <v>19</v>
      </c>
      <c r="E68" s="32">
        <v>2005</v>
      </c>
      <c r="F68" s="32">
        <v>2027</v>
      </c>
      <c r="G68" s="32">
        <v>2065</v>
      </c>
      <c r="H68" s="32">
        <v>2194</v>
      </c>
      <c r="I68" s="32">
        <v>2223</v>
      </c>
      <c r="J68" s="32">
        <v>2350</v>
      </c>
      <c r="K68" s="32">
        <v>2306</v>
      </c>
      <c r="L68" s="32">
        <v>2252</v>
      </c>
      <c r="M68" s="32">
        <v>2214</v>
      </c>
      <c r="N68" s="32">
        <v>2206</v>
      </c>
      <c r="O68" s="32">
        <v>2184</v>
      </c>
      <c r="P68" s="32">
        <v>2054</v>
      </c>
      <c r="Q68" s="32">
        <v>1894</v>
      </c>
      <c r="R68" s="32">
        <v>1782</v>
      </c>
      <c r="S68" s="32">
        <v>1678</v>
      </c>
      <c r="T68" s="32">
        <v>1659</v>
      </c>
      <c r="U68" s="32">
        <v>1615</v>
      </c>
      <c r="V68" s="32">
        <v>1595</v>
      </c>
      <c r="W68" s="32">
        <v>1531</v>
      </c>
      <c r="X68" s="32">
        <v>1549</v>
      </c>
      <c r="Y68" s="32">
        <v>1507</v>
      </c>
      <c r="Z68" s="32">
        <v>1411</v>
      </c>
      <c r="AA68" s="32">
        <v>1229</v>
      </c>
      <c r="AB68" s="32">
        <v>1104</v>
      </c>
    </row>
    <row r="69" spans="1:28" x14ac:dyDescent="0.3">
      <c r="A69" s="61" t="str">
        <f t="shared" si="1"/>
        <v>AnzahlLLTirolBank &amp; Versicherung</v>
      </c>
      <c r="B69" s="61">
        <v>69</v>
      </c>
      <c r="C69" s="61" t="s">
        <v>11</v>
      </c>
      <c r="D69" t="s">
        <v>57</v>
      </c>
      <c r="E69">
        <v>65</v>
      </c>
      <c r="F69">
        <v>65</v>
      </c>
      <c r="G69">
        <v>64</v>
      </c>
      <c r="H69">
        <v>73</v>
      </c>
      <c r="I69">
        <v>75</v>
      </c>
      <c r="J69">
        <v>82</v>
      </c>
      <c r="K69">
        <v>78</v>
      </c>
      <c r="L69">
        <v>95</v>
      </c>
      <c r="M69">
        <v>97</v>
      </c>
      <c r="N69">
        <v>105</v>
      </c>
      <c r="O69">
        <v>98</v>
      </c>
      <c r="P69">
        <v>107</v>
      </c>
      <c r="Q69">
        <v>105</v>
      </c>
      <c r="R69">
        <v>100</v>
      </c>
      <c r="S69">
        <v>87</v>
      </c>
      <c r="T69">
        <v>85</v>
      </c>
      <c r="U69">
        <v>78</v>
      </c>
      <c r="V69">
        <v>89</v>
      </c>
      <c r="W69">
        <v>97</v>
      </c>
      <c r="X69">
        <v>95</v>
      </c>
      <c r="Y69">
        <v>91</v>
      </c>
      <c r="Z69">
        <v>110</v>
      </c>
      <c r="AA69">
        <v>126</v>
      </c>
      <c r="AB69">
        <v>127</v>
      </c>
    </row>
    <row r="70" spans="1:28" x14ac:dyDescent="0.3">
      <c r="A70" s="61" t="str">
        <f t="shared" si="1"/>
        <v>AnzahlLLTirolTransport &amp; Verkehr</v>
      </c>
      <c r="B70" s="61">
        <v>70</v>
      </c>
      <c r="C70" s="61" t="s">
        <v>11</v>
      </c>
      <c r="D70" t="s">
        <v>58</v>
      </c>
      <c r="E70">
        <v>150</v>
      </c>
      <c r="F70">
        <v>146</v>
      </c>
      <c r="G70">
        <v>163</v>
      </c>
      <c r="H70">
        <v>103</v>
      </c>
      <c r="I70">
        <v>113</v>
      </c>
      <c r="J70">
        <v>124</v>
      </c>
      <c r="K70">
        <v>145</v>
      </c>
      <c r="L70">
        <v>169</v>
      </c>
      <c r="M70">
        <v>188</v>
      </c>
      <c r="N70">
        <v>197</v>
      </c>
      <c r="O70">
        <v>200</v>
      </c>
      <c r="P70">
        <v>206</v>
      </c>
      <c r="Q70">
        <v>210</v>
      </c>
      <c r="R70">
        <v>217</v>
      </c>
      <c r="S70">
        <v>235</v>
      </c>
      <c r="T70">
        <v>256</v>
      </c>
      <c r="U70">
        <v>267</v>
      </c>
      <c r="V70">
        <v>263</v>
      </c>
      <c r="W70">
        <v>246</v>
      </c>
      <c r="X70">
        <v>235</v>
      </c>
      <c r="Y70">
        <v>258</v>
      </c>
      <c r="Z70">
        <v>274</v>
      </c>
      <c r="AA70">
        <v>296</v>
      </c>
      <c r="AB70">
        <v>283</v>
      </c>
    </row>
    <row r="71" spans="1:28" x14ac:dyDescent="0.3">
      <c r="A71" s="61" t="str">
        <f t="shared" si="1"/>
        <v>AnzahlLLTirolTourismus &amp; Freizeitwirtschaft</v>
      </c>
      <c r="B71" s="61">
        <v>71</v>
      </c>
      <c r="C71" s="61" t="s">
        <v>11</v>
      </c>
      <c r="D71" t="s">
        <v>59</v>
      </c>
      <c r="E71" s="32">
        <v>1979</v>
      </c>
      <c r="F71" s="32">
        <v>2144</v>
      </c>
      <c r="G71" s="32">
        <v>2334</v>
      </c>
      <c r="H71" s="32">
        <v>2408</v>
      </c>
      <c r="I71" s="32">
        <v>2432</v>
      </c>
      <c r="J71" s="32">
        <v>2339</v>
      </c>
      <c r="K71" s="32">
        <v>2200</v>
      </c>
      <c r="L71" s="32">
        <v>2028</v>
      </c>
      <c r="M71" s="32">
        <v>1863</v>
      </c>
      <c r="N71" s="32">
        <v>1695</v>
      </c>
      <c r="O71" s="32">
        <v>1581</v>
      </c>
      <c r="P71" s="32">
        <v>1427</v>
      </c>
      <c r="Q71" s="32">
        <v>1314</v>
      </c>
      <c r="R71" s="32">
        <v>1215</v>
      </c>
      <c r="S71" s="32">
        <v>1188</v>
      </c>
      <c r="T71" s="32">
        <v>1142</v>
      </c>
      <c r="U71" s="32">
        <v>1173</v>
      </c>
      <c r="V71" s="32">
        <v>1157</v>
      </c>
      <c r="W71" s="32">
        <v>1075</v>
      </c>
      <c r="X71">
        <v>978</v>
      </c>
      <c r="Y71">
        <v>913</v>
      </c>
      <c r="Z71">
        <v>928</v>
      </c>
      <c r="AA71">
        <v>932</v>
      </c>
      <c r="AB71">
        <v>939</v>
      </c>
    </row>
    <row r="72" spans="1:28" x14ac:dyDescent="0.3">
      <c r="A72" s="61" t="str">
        <f t="shared" si="1"/>
        <v>AnzahlLLTirolInformation &amp; Consulting</v>
      </c>
      <c r="B72" s="61">
        <v>72</v>
      </c>
      <c r="C72" s="61" t="s">
        <v>11</v>
      </c>
      <c r="D72" t="s">
        <v>60</v>
      </c>
      <c r="E72">
        <v>275</v>
      </c>
      <c r="F72">
        <v>239</v>
      </c>
      <c r="G72">
        <v>232</v>
      </c>
      <c r="H72">
        <v>194</v>
      </c>
      <c r="I72">
        <v>205</v>
      </c>
      <c r="J72">
        <v>229</v>
      </c>
      <c r="K72">
        <v>256</v>
      </c>
      <c r="L72">
        <v>252</v>
      </c>
      <c r="M72">
        <v>252</v>
      </c>
      <c r="N72">
        <v>247</v>
      </c>
      <c r="O72">
        <v>240</v>
      </c>
      <c r="P72">
        <v>235</v>
      </c>
      <c r="Q72">
        <v>229</v>
      </c>
      <c r="R72">
        <v>209</v>
      </c>
      <c r="S72">
        <v>192</v>
      </c>
      <c r="T72">
        <v>186</v>
      </c>
      <c r="U72">
        <v>205</v>
      </c>
      <c r="V72">
        <v>229</v>
      </c>
      <c r="W72">
        <v>230</v>
      </c>
      <c r="X72">
        <v>211</v>
      </c>
      <c r="Y72">
        <v>224</v>
      </c>
      <c r="Z72">
        <v>211</v>
      </c>
      <c r="AA72">
        <v>206</v>
      </c>
      <c r="AB72">
        <v>176</v>
      </c>
    </row>
    <row r="73" spans="1:28" x14ac:dyDescent="0.3">
      <c r="A73" s="61" t="str">
        <f t="shared" si="1"/>
        <v>AnzahlLLTirolSonstige Lehrberechtigte</v>
      </c>
      <c r="B73" s="61">
        <v>73</v>
      </c>
      <c r="C73" s="61" t="s">
        <v>11</v>
      </c>
      <c r="D73" t="s">
        <v>61</v>
      </c>
      <c r="E73">
        <v>367</v>
      </c>
      <c r="F73">
        <v>384</v>
      </c>
      <c r="G73">
        <v>386</v>
      </c>
      <c r="H73">
        <v>496</v>
      </c>
      <c r="I73">
        <v>501</v>
      </c>
      <c r="J73">
        <v>581</v>
      </c>
      <c r="K73">
        <v>604</v>
      </c>
      <c r="L73">
        <v>608</v>
      </c>
      <c r="M73">
        <v>616</v>
      </c>
      <c r="N73">
        <v>623</v>
      </c>
      <c r="O73">
        <v>635</v>
      </c>
      <c r="P73">
        <v>661</v>
      </c>
      <c r="Q73">
        <v>648</v>
      </c>
      <c r="R73">
        <v>609</v>
      </c>
      <c r="S73">
        <v>648</v>
      </c>
      <c r="T73">
        <v>669</v>
      </c>
      <c r="U73">
        <v>681</v>
      </c>
      <c r="V73">
        <v>666</v>
      </c>
      <c r="W73">
        <v>663</v>
      </c>
      <c r="X73">
        <v>682</v>
      </c>
      <c r="Y73">
        <v>738</v>
      </c>
      <c r="Z73">
        <v>778</v>
      </c>
      <c r="AA73">
        <v>851</v>
      </c>
      <c r="AB73">
        <v>871</v>
      </c>
    </row>
    <row r="74" spans="1:28" x14ac:dyDescent="0.3">
      <c r="A74" s="61" t="str">
        <f t="shared" si="1"/>
        <v>AnzahlLLTirolÜberbetriebliche Lehrausbildung</v>
      </c>
      <c r="B74" s="61">
        <v>74</v>
      </c>
      <c r="C74" s="61" t="s">
        <v>11</v>
      </c>
      <c r="D74" t="s">
        <v>62</v>
      </c>
      <c r="E74"/>
      <c r="F74"/>
      <c r="G74"/>
      <c r="H74">
        <v>55</v>
      </c>
      <c r="I74">
        <v>114</v>
      </c>
      <c r="J74">
        <v>103</v>
      </c>
      <c r="K74">
        <v>60</v>
      </c>
      <c r="L74">
        <v>416</v>
      </c>
      <c r="M74">
        <v>383</v>
      </c>
      <c r="N74">
        <v>299</v>
      </c>
      <c r="O74">
        <v>189</v>
      </c>
      <c r="P74">
        <v>232</v>
      </c>
      <c r="Q74">
        <v>222</v>
      </c>
      <c r="R74">
        <v>222</v>
      </c>
      <c r="S74">
        <v>175</v>
      </c>
      <c r="T74">
        <v>140</v>
      </c>
      <c r="U74">
        <v>117</v>
      </c>
      <c r="V74">
        <v>92</v>
      </c>
      <c r="W74">
        <v>79</v>
      </c>
      <c r="X74">
        <v>76</v>
      </c>
      <c r="Y74">
        <v>64</v>
      </c>
      <c r="Z74">
        <v>67</v>
      </c>
      <c r="AA74">
        <v>69</v>
      </c>
      <c r="AB74">
        <v>76</v>
      </c>
    </row>
    <row r="75" spans="1:28" x14ac:dyDescent="0.3">
      <c r="A75" s="61" t="str">
        <f t="shared" si="1"/>
        <v>AnzahlLLVorarlbergGewerbe &amp; Handwerk</v>
      </c>
      <c r="B75" s="61">
        <v>75</v>
      </c>
      <c r="C75" s="61" t="s">
        <v>12</v>
      </c>
      <c r="D75" t="s">
        <v>56</v>
      </c>
      <c r="E75" s="32">
        <v>3422</v>
      </c>
      <c r="F75" s="32">
        <v>3427</v>
      </c>
      <c r="G75" s="32">
        <v>3488</v>
      </c>
      <c r="H75" s="32">
        <v>3572</v>
      </c>
      <c r="I75" s="32">
        <v>3716</v>
      </c>
      <c r="J75" s="32">
        <v>3786</v>
      </c>
      <c r="K75" s="32">
        <v>3853</v>
      </c>
      <c r="L75" s="32">
        <v>3758</v>
      </c>
      <c r="M75" s="32">
        <v>3672</v>
      </c>
      <c r="N75" s="32">
        <v>3701</v>
      </c>
      <c r="O75" s="32">
        <v>3628</v>
      </c>
      <c r="P75" s="32">
        <v>3558</v>
      </c>
      <c r="Q75" s="32">
        <v>3427</v>
      </c>
      <c r="R75" s="32">
        <v>3286</v>
      </c>
      <c r="S75" s="32">
        <v>3215</v>
      </c>
      <c r="T75" s="32">
        <v>3268</v>
      </c>
      <c r="U75" s="32">
        <v>3269</v>
      </c>
      <c r="V75" s="32">
        <v>3319</v>
      </c>
      <c r="W75" s="32">
        <v>3231</v>
      </c>
      <c r="X75" s="32">
        <v>3136</v>
      </c>
      <c r="Y75" s="32">
        <v>3044</v>
      </c>
      <c r="Z75" s="32">
        <v>2990</v>
      </c>
      <c r="AA75" s="32">
        <v>2840</v>
      </c>
      <c r="AB75" s="32">
        <v>2791</v>
      </c>
    </row>
    <row r="76" spans="1:28" x14ac:dyDescent="0.3">
      <c r="A76" s="61" t="str">
        <f t="shared" si="1"/>
        <v>AnzahlLLVorarlbergIndustrie</v>
      </c>
      <c r="B76" s="61">
        <v>76</v>
      </c>
      <c r="C76" s="61" t="s">
        <v>12</v>
      </c>
      <c r="D76" t="s">
        <v>18</v>
      </c>
      <c r="E76" s="32">
        <v>1180</v>
      </c>
      <c r="F76" s="32">
        <v>1222</v>
      </c>
      <c r="G76" s="32">
        <v>1246</v>
      </c>
      <c r="H76" s="32">
        <v>1183</v>
      </c>
      <c r="I76" s="32">
        <v>1184</v>
      </c>
      <c r="J76" s="32">
        <v>1217</v>
      </c>
      <c r="K76" s="32">
        <v>1305</v>
      </c>
      <c r="L76" s="32">
        <v>1347</v>
      </c>
      <c r="M76" s="32">
        <v>1383</v>
      </c>
      <c r="N76" s="32">
        <v>1428</v>
      </c>
      <c r="O76" s="32">
        <v>1443</v>
      </c>
      <c r="P76" s="32">
        <v>1480</v>
      </c>
      <c r="Q76" s="32">
        <v>1512</v>
      </c>
      <c r="R76" s="32">
        <v>1507</v>
      </c>
      <c r="S76" s="32">
        <v>1494</v>
      </c>
      <c r="T76" s="32">
        <v>1537</v>
      </c>
      <c r="U76" s="32">
        <v>1593</v>
      </c>
      <c r="V76" s="32">
        <v>1616</v>
      </c>
      <c r="W76" s="32">
        <v>1606</v>
      </c>
      <c r="X76" s="32">
        <v>1582</v>
      </c>
      <c r="Y76" s="32">
        <v>1560</v>
      </c>
      <c r="Z76" s="32">
        <v>1523</v>
      </c>
      <c r="AA76" s="32">
        <v>1511</v>
      </c>
      <c r="AB76" s="32">
        <v>1472</v>
      </c>
    </row>
    <row r="77" spans="1:28" x14ac:dyDescent="0.3">
      <c r="A77" s="61" t="str">
        <f t="shared" si="1"/>
        <v>AnzahlLLVorarlbergHandel</v>
      </c>
      <c r="B77" s="61">
        <v>77</v>
      </c>
      <c r="C77" s="61" t="s">
        <v>12</v>
      </c>
      <c r="D77" t="s">
        <v>19</v>
      </c>
      <c r="E77" s="32">
        <v>1174</v>
      </c>
      <c r="F77" s="32">
        <v>1083</v>
      </c>
      <c r="G77" s="32">
        <v>1102</v>
      </c>
      <c r="H77" s="32">
        <v>1103</v>
      </c>
      <c r="I77" s="32">
        <v>1123</v>
      </c>
      <c r="J77" s="32">
        <v>1165</v>
      </c>
      <c r="K77" s="32">
        <v>1145</v>
      </c>
      <c r="L77" s="32">
        <v>1166</v>
      </c>
      <c r="M77" s="32">
        <v>1153</v>
      </c>
      <c r="N77" s="32">
        <v>1207</v>
      </c>
      <c r="O77" s="32">
        <v>1202</v>
      </c>
      <c r="P77" s="32">
        <v>1125</v>
      </c>
      <c r="Q77" s="32">
        <v>1005</v>
      </c>
      <c r="R77">
        <v>936</v>
      </c>
      <c r="S77">
        <v>857</v>
      </c>
      <c r="T77">
        <v>847</v>
      </c>
      <c r="U77">
        <v>856</v>
      </c>
      <c r="V77">
        <v>849</v>
      </c>
      <c r="W77">
        <v>833</v>
      </c>
      <c r="X77">
        <v>827</v>
      </c>
      <c r="Y77">
        <v>808</v>
      </c>
      <c r="Z77">
        <v>796</v>
      </c>
      <c r="AA77">
        <v>739</v>
      </c>
      <c r="AB77">
        <v>654</v>
      </c>
    </row>
    <row r="78" spans="1:28" x14ac:dyDescent="0.3">
      <c r="A78" s="61" t="str">
        <f t="shared" si="1"/>
        <v>AnzahlLLVorarlbergBank &amp; Versicherung</v>
      </c>
      <c r="B78" s="61">
        <v>78</v>
      </c>
      <c r="C78" s="61" t="s">
        <v>12</v>
      </c>
      <c r="D78" t="s">
        <v>57</v>
      </c>
      <c r="E78">
        <v>68</v>
      </c>
      <c r="F78">
        <v>63</v>
      </c>
      <c r="G78">
        <v>62</v>
      </c>
      <c r="H78">
        <v>68</v>
      </c>
      <c r="I78">
        <v>79</v>
      </c>
      <c r="J78">
        <v>79</v>
      </c>
      <c r="K78">
        <v>82</v>
      </c>
      <c r="L78">
        <v>84</v>
      </c>
      <c r="M78">
        <v>90</v>
      </c>
      <c r="N78">
        <v>97</v>
      </c>
      <c r="O78">
        <v>108</v>
      </c>
      <c r="P78">
        <v>102</v>
      </c>
      <c r="Q78">
        <v>98</v>
      </c>
      <c r="R78">
        <v>80</v>
      </c>
      <c r="S78">
        <v>85</v>
      </c>
      <c r="T78">
        <v>85</v>
      </c>
      <c r="U78">
        <v>87</v>
      </c>
      <c r="V78">
        <v>90</v>
      </c>
      <c r="W78">
        <v>79</v>
      </c>
      <c r="X78">
        <v>73</v>
      </c>
      <c r="Y78">
        <v>83</v>
      </c>
      <c r="Z78">
        <v>88</v>
      </c>
      <c r="AA78">
        <v>89</v>
      </c>
      <c r="AB78">
        <v>84</v>
      </c>
    </row>
    <row r="79" spans="1:28" x14ac:dyDescent="0.3">
      <c r="A79" s="61" t="str">
        <f t="shared" si="1"/>
        <v>AnzahlLLVorarlbergTransport &amp; Verkehr</v>
      </c>
      <c r="B79" s="61">
        <v>79</v>
      </c>
      <c r="C79" s="61" t="s">
        <v>12</v>
      </c>
      <c r="D79" t="s">
        <v>58</v>
      </c>
      <c r="E79">
        <v>127</v>
      </c>
      <c r="F79">
        <v>126</v>
      </c>
      <c r="G79">
        <v>139</v>
      </c>
      <c r="H79">
        <v>134</v>
      </c>
      <c r="I79">
        <v>103</v>
      </c>
      <c r="J79">
        <v>110</v>
      </c>
      <c r="K79">
        <v>105</v>
      </c>
      <c r="L79">
        <v>101</v>
      </c>
      <c r="M79">
        <v>107</v>
      </c>
      <c r="N79">
        <v>109</v>
      </c>
      <c r="O79">
        <v>104</v>
      </c>
      <c r="P79">
        <v>111</v>
      </c>
      <c r="Q79">
        <v>162</v>
      </c>
      <c r="R79">
        <v>164</v>
      </c>
      <c r="S79">
        <v>186</v>
      </c>
      <c r="T79">
        <v>195</v>
      </c>
      <c r="U79">
        <v>193</v>
      </c>
      <c r="V79">
        <v>202</v>
      </c>
      <c r="W79">
        <v>212</v>
      </c>
      <c r="X79">
        <v>221</v>
      </c>
      <c r="Y79">
        <v>212</v>
      </c>
      <c r="Z79">
        <v>224</v>
      </c>
      <c r="AA79">
        <v>208</v>
      </c>
      <c r="AB79">
        <v>190</v>
      </c>
    </row>
    <row r="80" spans="1:28" x14ac:dyDescent="0.3">
      <c r="A80" s="61" t="str">
        <f t="shared" si="1"/>
        <v>AnzahlLLVorarlbergTourismus &amp; Freizeitwirtschaft</v>
      </c>
      <c r="B80" s="61">
        <v>80</v>
      </c>
      <c r="C80" s="61" t="s">
        <v>12</v>
      </c>
      <c r="D80" t="s">
        <v>59</v>
      </c>
      <c r="E80">
        <v>685</v>
      </c>
      <c r="F80">
        <v>744</v>
      </c>
      <c r="G80">
        <v>769</v>
      </c>
      <c r="H80">
        <v>855</v>
      </c>
      <c r="I80">
        <v>895</v>
      </c>
      <c r="J80">
        <v>906</v>
      </c>
      <c r="K80">
        <v>894</v>
      </c>
      <c r="L80">
        <v>865</v>
      </c>
      <c r="M80">
        <v>836</v>
      </c>
      <c r="N80">
        <v>789</v>
      </c>
      <c r="O80">
        <v>758</v>
      </c>
      <c r="P80">
        <v>692</v>
      </c>
      <c r="Q80">
        <v>624</v>
      </c>
      <c r="R80">
        <v>565</v>
      </c>
      <c r="S80">
        <v>535</v>
      </c>
      <c r="T80">
        <v>511</v>
      </c>
      <c r="U80">
        <v>509</v>
      </c>
      <c r="V80">
        <v>525</v>
      </c>
      <c r="W80">
        <v>528</v>
      </c>
      <c r="X80">
        <v>462</v>
      </c>
      <c r="Y80">
        <v>446</v>
      </c>
      <c r="Z80">
        <v>479</v>
      </c>
      <c r="AA80">
        <v>496</v>
      </c>
      <c r="AB80">
        <v>494</v>
      </c>
    </row>
    <row r="81" spans="1:28" x14ac:dyDescent="0.3">
      <c r="A81" s="61" t="str">
        <f t="shared" si="1"/>
        <v>AnzahlLLVorarlbergInformation &amp; Consulting</v>
      </c>
      <c r="B81" s="61">
        <v>81</v>
      </c>
      <c r="C81" s="61" t="s">
        <v>12</v>
      </c>
      <c r="D81" t="s">
        <v>60</v>
      </c>
      <c r="E81">
        <v>226</v>
      </c>
      <c r="F81">
        <v>229</v>
      </c>
      <c r="G81">
        <v>204</v>
      </c>
      <c r="H81">
        <v>191</v>
      </c>
      <c r="I81">
        <v>190</v>
      </c>
      <c r="J81">
        <v>174</v>
      </c>
      <c r="K81">
        <v>191</v>
      </c>
      <c r="L81">
        <v>191</v>
      </c>
      <c r="M81">
        <v>199</v>
      </c>
      <c r="N81">
        <v>203</v>
      </c>
      <c r="O81">
        <v>175</v>
      </c>
      <c r="P81">
        <v>185</v>
      </c>
      <c r="Q81">
        <v>175</v>
      </c>
      <c r="R81">
        <v>165</v>
      </c>
      <c r="S81">
        <v>170</v>
      </c>
      <c r="T81">
        <v>156</v>
      </c>
      <c r="U81">
        <v>165</v>
      </c>
      <c r="V81">
        <v>155</v>
      </c>
      <c r="W81">
        <v>152</v>
      </c>
      <c r="X81">
        <v>140</v>
      </c>
      <c r="Y81">
        <v>138</v>
      </c>
      <c r="Z81">
        <v>134</v>
      </c>
      <c r="AA81">
        <v>122</v>
      </c>
      <c r="AB81">
        <v>121</v>
      </c>
    </row>
    <row r="82" spans="1:28" x14ac:dyDescent="0.3">
      <c r="A82" s="61" t="str">
        <f t="shared" si="1"/>
        <v>AnzahlLLVorarlbergSonstige Lehrberechtigte</v>
      </c>
      <c r="B82" s="61">
        <v>82</v>
      </c>
      <c r="C82" s="61" t="s">
        <v>12</v>
      </c>
      <c r="D82" t="s">
        <v>61</v>
      </c>
      <c r="E82">
        <v>319</v>
      </c>
      <c r="F82">
        <v>316</v>
      </c>
      <c r="G82">
        <v>312</v>
      </c>
      <c r="H82">
        <v>341</v>
      </c>
      <c r="I82">
        <v>439</v>
      </c>
      <c r="J82">
        <v>447</v>
      </c>
      <c r="K82">
        <v>481</v>
      </c>
      <c r="L82">
        <v>490</v>
      </c>
      <c r="M82">
        <v>537</v>
      </c>
      <c r="N82">
        <v>560</v>
      </c>
      <c r="O82">
        <v>542</v>
      </c>
      <c r="P82">
        <v>505</v>
      </c>
      <c r="Q82">
        <v>401</v>
      </c>
      <c r="R82">
        <v>381</v>
      </c>
      <c r="S82">
        <v>382</v>
      </c>
      <c r="T82">
        <v>356</v>
      </c>
      <c r="U82">
        <v>340</v>
      </c>
      <c r="V82">
        <v>327</v>
      </c>
      <c r="W82">
        <v>319</v>
      </c>
      <c r="X82">
        <v>329</v>
      </c>
      <c r="Y82">
        <v>334</v>
      </c>
      <c r="Z82">
        <v>333</v>
      </c>
      <c r="AA82">
        <v>341</v>
      </c>
      <c r="AB82">
        <v>343</v>
      </c>
    </row>
    <row r="83" spans="1:28" x14ac:dyDescent="0.3">
      <c r="A83" s="61" t="str">
        <f t="shared" si="1"/>
        <v>AnzahlLLVorarlbergÜberbetriebliche Lehrausbildung</v>
      </c>
      <c r="B83" s="61">
        <v>83</v>
      </c>
      <c r="C83" s="61" t="s">
        <v>12</v>
      </c>
      <c r="D83" t="s">
        <v>62</v>
      </c>
      <c r="E83"/>
      <c r="F83"/>
      <c r="G83"/>
      <c r="H83">
        <v>68</v>
      </c>
      <c r="I83">
        <v>91</v>
      </c>
      <c r="J83">
        <v>117</v>
      </c>
      <c r="K83">
        <v>119</v>
      </c>
      <c r="L83">
        <v>145</v>
      </c>
      <c r="M83">
        <v>156</v>
      </c>
      <c r="N83">
        <v>146</v>
      </c>
      <c r="O83">
        <v>144</v>
      </c>
      <c r="P83">
        <v>156</v>
      </c>
      <c r="Q83">
        <v>138</v>
      </c>
      <c r="R83">
        <v>141</v>
      </c>
      <c r="S83">
        <v>172</v>
      </c>
      <c r="T83">
        <v>188</v>
      </c>
      <c r="U83">
        <v>152</v>
      </c>
      <c r="V83">
        <v>155</v>
      </c>
      <c r="W83">
        <v>155</v>
      </c>
      <c r="X83">
        <v>138</v>
      </c>
      <c r="Y83">
        <v>131</v>
      </c>
      <c r="Z83">
        <v>168</v>
      </c>
      <c r="AA83">
        <v>207</v>
      </c>
      <c r="AB83">
        <v>199</v>
      </c>
    </row>
    <row r="84" spans="1:28" x14ac:dyDescent="0.3">
      <c r="A84" s="61" t="str">
        <f t="shared" si="1"/>
        <v>AnzahlLLWienGewerbe &amp; Handwerk</v>
      </c>
      <c r="B84" s="61">
        <v>84</v>
      </c>
      <c r="C84" s="61" t="s">
        <v>13</v>
      </c>
      <c r="D84" t="s">
        <v>56</v>
      </c>
      <c r="E84" s="32">
        <v>6621</v>
      </c>
      <c r="F84" s="32">
        <v>6410</v>
      </c>
      <c r="G84" s="32">
        <v>6128</v>
      </c>
      <c r="H84" s="32">
        <v>6264</v>
      </c>
      <c r="I84" s="32">
        <v>6302</v>
      </c>
      <c r="J84" s="32">
        <v>6277</v>
      </c>
      <c r="K84" s="32">
        <v>6360</v>
      </c>
      <c r="L84" s="32">
        <v>6000</v>
      </c>
      <c r="M84" s="32">
        <v>5733</v>
      </c>
      <c r="N84" s="32">
        <v>5640</v>
      </c>
      <c r="O84" s="32">
        <v>5436</v>
      </c>
      <c r="P84" s="32">
        <v>5160</v>
      </c>
      <c r="Q84" s="32">
        <v>4694</v>
      </c>
      <c r="R84" s="32">
        <v>4413</v>
      </c>
      <c r="S84" s="32">
        <v>4287</v>
      </c>
      <c r="T84" s="32">
        <v>4328</v>
      </c>
      <c r="U84" s="32">
        <v>4543</v>
      </c>
      <c r="V84" s="32">
        <v>4688</v>
      </c>
      <c r="W84" s="32">
        <v>4795</v>
      </c>
      <c r="X84" s="32">
        <v>4761</v>
      </c>
      <c r="Y84" s="32">
        <v>4828</v>
      </c>
      <c r="Z84" s="32">
        <v>4957</v>
      </c>
      <c r="AA84" s="32">
        <v>4920</v>
      </c>
      <c r="AB84" s="32">
        <v>4987</v>
      </c>
    </row>
    <row r="85" spans="1:28" x14ac:dyDescent="0.3">
      <c r="A85" s="61" t="str">
        <f t="shared" si="1"/>
        <v>AnzahlLLWienIndustrie</v>
      </c>
      <c r="B85" s="61">
        <v>85</v>
      </c>
      <c r="C85" s="61" t="s">
        <v>13</v>
      </c>
      <c r="D85" t="s">
        <v>18</v>
      </c>
      <c r="E85" s="32">
        <v>1472</v>
      </c>
      <c r="F85" s="32">
        <v>1402</v>
      </c>
      <c r="G85" s="32">
        <v>1525</v>
      </c>
      <c r="H85" s="32">
        <v>1397</v>
      </c>
      <c r="I85" s="32">
        <v>1355</v>
      </c>
      <c r="J85" s="32">
        <v>1298</v>
      </c>
      <c r="K85" s="32">
        <v>1320</v>
      </c>
      <c r="L85" s="32">
        <v>1269</v>
      </c>
      <c r="M85" s="32">
        <v>1240</v>
      </c>
      <c r="N85" s="32">
        <v>1214</v>
      </c>
      <c r="O85" s="32">
        <v>1233</v>
      </c>
      <c r="P85" s="32">
        <v>1196</v>
      </c>
      <c r="Q85" s="32">
        <v>1164</v>
      </c>
      <c r="R85" s="32">
        <v>1068</v>
      </c>
      <c r="S85">
        <v>994</v>
      </c>
      <c r="T85">
        <v>898</v>
      </c>
      <c r="U85">
        <v>900</v>
      </c>
      <c r="V85">
        <v>948</v>
      </c>
      <c r="W85" s="32">
        <v>1012</v>
      </c>
      <c r="X85" s="32">
        <v>1030</v>
      </c>
      <c r="Y85" s="32">
        <v>1098</v>
      </c>
      <c r="Z85" s="32">
        <v>1181</v>
      </c>
      <c r="AA85" s="32">
        <v>1181</v>
      </c>
      <c r="AB85" s="32">
        <v>1152</v>
      </c>
    </row>
    <row r="86" spans="1:28" x14ac:dyDescent="0.3">
      <c r="A86" s="61" t="str">
        <f t="shared" si="1"/>
        <v>AnzahlLLWienHandel</v>
      </c>
      <c r="B86" s="61">
        <v>86</v>
      </c>
      <c r="C86" s="61" t="s">
        <v>13</v>
      </c>
      <c r="D86" t="s">
        <v>19</v>
      </c>
      <c r="E86" s="32">
        <v>2725</v>
      </c>
      <c r="F86" s="32">
        <v>2680</v>
      </c>
      <c r="G86" s="32">
        <v>2581</v>
      </c>
      <c r="H86" s="32">
        <v>2586</v>
      </c>
      <c r="I86" s="32">
        <v>2688</v>
      </c>
      <c r="J86" s="32">
        <v>2903</v>
      </c>
      <c r="K86" s="32">
        <v>3016</v>
      </c>
      <c r="L86" s="32">
        <v>2756</v>
      </c>
      <c r="M86" s="32">
        <v>2680</v>
      </c>
      <c r="N86" s="32">
        <v>2724</v>
      </c>
      <c r="O86" s="32">
        <v>2756</v>
      </c>
      <c r="P86" s="32">
        <v>2678</v>
      </c>
      <c r="Q86" s="32">
        <v>2529</v>
      </c>
      <c r="R86" s="32">
        <v>2440</v>
      </c>
      <c r="S86" s="32">
        <v>2337</v>
      </c>
      <c r="T86" s="32">
        <v>2296</v>
      </c>
      <c r="U86" s="32">
        <v>2350</v>
      </c>
      <c r="V86" s="32">
        <v>2560</v>
      </c>
      <c r="W86" s="32">
        <v>2599</v>
      </c>
      <c r="X86" s="32">
        <v>2645</v>
      </c>
      <c r="Y86" s="32">
        <v>2738</v>
      </c>
      <c r="Z86" s="32">
        <v>2717</v>
      </c>
      <c r="AA86" s="32">
        <v>2694</v>
      </c>
      <c r="AB86" s="32">
        <v>2462</v>
      </c>
    </row>
    <row r="87" spans="1:28" x14ac:dyDescent="0.3">
      <c r="A87" s="61" t="str">
        <f t="shared" si="1"/>
        <v>AnzahlLLWienBank &amp; Versicherung</v>
      </c>
      <c r="B87" s="61">
        <v>87</v>
      </c>
      <c r="C87" s="61" t="s">
        <v>13</v>
      </c>
      <c r="D87" t="s">
        <v>57</v>
      </c>
      <c r="E87">
        <v>293</v>
      </c>
      <c r="F87">
        <v>271</v>
      </c>
      <c r="G87">
        <v>286</v>
      </c>
      <c r="H87">
        <v>281</v>
      </c>
      <c r="I87">
        <v>313</v>
      </c>
      <c r="J87">
        <v>315</v>
      </c>
      <c r="K87">
        <v>326</v>
      </c>
      <c r="L87">
        <v>365</v>
      </c>
      <c r="M87">
        <v>416</v>
      </c>
      <c r="N87">
        <v>417</v>
      </c>
      <c r="O87">
        <v>408</v>
      </c>
      <c r="P87">
        <v>403</v>
      </c>
      <c r="Q87">
        <v>367</v>
      </c>
      <c r="R87">
        <v>347</v>
      </c>
      <c r="S87">
        <v>340</v>
      </c>
      <c r="T87">
        <v>329</v>
      </c>
      <c r="U87">
        <v>326</v>
      </c>
      <c r="V87">
        <v>346</v>
      </c>
      <c r="W87">
        <v>366</v>
      </c>
      <c r="X87">
        <v>335</v>
      </c>
      <c r="Y87">
        <v>351</v>
      </c>
      <c r="Z87">
        <v>381</v>
      </c>
      <c r="AA87">
        <v>401</v>
      </c>
      <c r="AB87">
        <v>387</v>
      </c>
    </row>
    <row r="88" spans="1:28" x14ac:dyDescent="0.3">
      <c r="A88" s="61" t="str">
        <f t="shared" si="1"/>
        <v>AnzahlLLWienTransport &amp; Verkehr</v>
      </c>
      <c r="B88" s="61">
        <v>88</v>
      </c>
      <c r="C88" s="61" t="s">
        <v>13</v>
      </c>
      <c r="D88" t="s">
        <v>58</v>
      </c>
      <c r="E88">
        <v>703</v>
      </c>
      <c r="F88">
        <v>697</v>
      </c>
      <c r="G88">
        <v>662</v>
      </c>
      <c r="H88">
        <v>761</v>
      </c>
      <c r="I88">
        <v>784</v>
      </c>
      <c r="J88">
        <v>878</v>
      </c>
      <c r="K88">
        <v>924</v>
      </c>
      <c r="L88" s="32">
        <v>1011</v>
      </c>
      <c r="M88" s="32">
        <v>1064</v>
      </c>
      <c r="N88" s="32">
        <v>1064</v>
      </c>
      <c r="O88">
        <v>993</v>
      </c>
      <c r="P88">
        <v>939</v>
      </c>
      <c r="Q88">
        <v>849</v>
      </c>
      <c r="R88">
        <v>824</v>
      </c>
      <c r="S88">
        <v>801</v>
      </c>
      <c r="T88">
        <v>807</v>
      </c>
      <c r="U88">
        <v>820</v>
      </c>
      <c r="V88">
        <v>824</v>
      </c>
      <c r="W88">
        <v>806</v>
      </c>
      <c r="X88">
        <v>811</v>
      </c>
      <c r="Y88">
        <v>816</v>
      </c>
      <c r="Z88">
        <v>883</v>
      </c>
      <c r="AA88">
        <v>893</v>
      </c>
      <c r="AB88">
        <v>860</v>
      </c>
    </row>
    <row r="89" spans="1:28" x14ac:dyDescent="0.3">
      <c r="A89" s="61" t="str">
        <f t="shared" si="1"/>
        <v>AnzahlLLWienTourismus &amp; Freizeitwirtschaft</v>
      </c>
      <c r="B89" s="61">
        <v>89</v>
      </c>
      <c r="C89" s="61" t="s">
        <v>13</v>
      </c>
      <c r="D89" t="s">
        <v>59</v>
      </c>
      <c r="E89" s="32">
        <v>1539</v>
      </c>
      <c r="F89" s="32">
        <v>1572</v>
      </c>
      <c r="G89" s="32">
        <v>1719</v>
      </c>
      <c r="H89" s="32">
        <v>1738</v>
      </c>
      <c r="I89" s="32">
        <v>1813</v>
      </c>
      <c r="J89" s="32">
        <v>1878</v>
      </c>
      <c r="K89" s="32">
        <v>1931</v>
      </c>
      <c r="L89" s="32">
        <v>1814</v>
      </c>
      <c r="M89" s="32">
        <v>1703</v>
      </c>
      <c r="N89" s="32">
        <v>1734</v>
      </c>
      <c r="O89" s="32">
        <v>1737</v>
      </c>
      <c r="P89" s="32">
        <v>1645</v>
      </c>
      <c r="Q89" s="32">
        <v>1661</v>
      </c>
      <c r="R89" s="32">
        <v>1570</v>
      </c>
      <c r="S89" s="32">
        <v>1536</v>
      </c>
      <c r="T89" s="32">
        <v>1603</v>
      </c>
      <c r="U89" s="32">
        <v>1697</v>
      </c>
      <c r="V89" s="32">
        <v>1700</v>
      </c>
      <c r="W89" s="32">
        <v>1420</v>
      </c>
      <c r="X89" s="32">
        <v>1226</v>
      </c>
      <c r="Y89" s="32">
        <v>1379</v>
      </c>
      <c r="Z89" s="32">
        <v>1581</v>
      </c>
      <c r="AA89" s="32">
        <v>1588</v>
      </c>
      <c r="AB89" s="32">
        <v>1457</v>
      </c>
    </row>
    <row r="90" spans="1:28" x14ac:dyDescent="0.3">
      <c r="A90" s="61" t="str">
        <f t="shared" si="1"/>
        <v>AnzahlLLWienInformation &amp; Consulting</v>
      </c>
      <c r="B90" s="61">
        <v>90</v>
      </c>
      <c r="C90" s="61" t="s">
        <v>13</v>
      </c>
      <c r="D90" t="s">
        <v>60</v>
      </c>
      <c r="E90">
        <v>575</v>
      </c>
      <c r="F90">
        <v>573</v>
      </c>
      <c r="G90">
        <v>555</v>
      </c>
      <c r="H90">
        <v>603</v>
      </c>
      <c r="I90">
        <v>707</v>
      </c>
      <c r="J90">
        <v>823</v>
      </c>
      <c r="K90">
        <v>929</v>
      </c>
      <c r="L90">
        <v>905</v>
      </c>
      <c r="M90">
        <v>857</v>
      </c>
      <c r="N90">
        <v>793</v>
      </c>
      <c r="O90">
        <v>785</v>
      </c>
      <c r="P90">
        <v>734</v>
      </c>
      <c r="Q90">
        <v>647</v>
      </c>
      <c r="R90">
        <v>595</v>
      </c>
      <c r="S90">
        <v>557</v>
      </c>
      <c r="T90">
        <v>560</v>
      </c>
      <c r="U90">
        <v>573</v>
      </c>
      <c r="V90">
        <v>629</v>
      </c>
      <c r="W90">
        <v>612</v>
      </c>
      <c r="X90">
        <v>623</v>
      </c>
      <c r="Y90">
        <v>732</v>
      </c>
      <c r="Z90">
        <v>768</v>
      </c>
      <c r="AA90">
        <v>758</v>
      </c>
      <c r="AB90">
        <v>669</v>
      </c>
    </row>
    <row r="91" spans="1:28" x14ac:dyDescent="0.3">
      <c r="A91" s="61" t="str">
        <f t="shared" si="1"/>
        <v>AnzahlLLWienSonstige Lehrberechtigte</v>
      </c>
      <c r="B91" s="61">
        <v>91</v>
      </c>
      <c r="C91" s="61" t="s">
        <v>13</v>
      </c>
      <c r="D91" t="s">
        <v>61</v>
      </c>
      <c r="E91" s="32">
        <v>1677</v>
      </c>
      <c r="F91" s="32">
        <v>1627</v>
      </c>
      <c r="G91" s="32">
        <v>1664</v>
      </c>
      <c r="H91" s="32">
        <v>1896</v>
      </c>
      <c r="I91" s="32">
        <v>2015</v>
      </c>
      <c r="J91" s="32">
        <v>2156</v>
      </c>
      <c r="K91" s="32">
        <v>2080</v>
      </c>
      <c r="L91" s="32">
        <v>2036</v>
      </c>
      <c r="M91" s="32">
        <v>2199</v>
      </c>
      <c r="N91" s="32">
        <v>2173</v>
      </c>
      <c r="O91" s="32">
        <v>2104</v>
      </c>
      <c r="P91" s="32">
        <v>2087</v>
      </c>
      <c r="Q91" s="32">
        <v>2088</v>
      </c>
      <c r="R91" s="32">
        <v>2038</v>
      </c>
      <c r="S91" s="32">
        <v>2046</v>
      </c>
      <c r="T91" s="32">
        <v>1980</v>
      </c>
      <c r="U91" s="32">
        <v>1976</v>
      </c>
      <c r="V91" s="32">
        <v>2030</v>
      </c>
      <c r="W91" s="32">
        <v>2200</v>
      </c>
      <c r="X91" s="32">
        <v>2289</v>
      </c>
      <c r="Y91" s="32">
        <v>2343</v>
      </c>
      <c r="Z91" s="32">
        <v>2399</v>
      </c>
      <c r="AA91" s="32">
        <v>2513</v>
      </c>
      <c r="AB91" s="32">
        <v>2457</v>
      </c>
    </row>
    <row r="92" spans="1:28" x14ac:dyDescent="0.3">
      <c r="A92" s="61" t="str">
        <f t="shared" si="1"/>
        <v>AnzahlLLWienÜberbetriebliche Lehrausbildung</v>
      </c>
      <c r="B92" s="61">
        <v>92</v>
      </c>
      <c r="C92" s="61" t="s">
        <v>13</v>
      </c>
      <c r="D92" t="s">
        <v>62</v>
      </c>
      <c r="E92">
        <v>435</v>
      </c>
      <c r="F92">
        <v>811</v>
      </c>
      <c r="G92">
        <v>652</v>
      </c>
      <c r="H92">
        <v>676</v>
      </c>
      <c r="I92">
        <v>986</v>
      </c>
      <c r="J92">
        <v>898</v>
      </c>
      <c r="K92" s="32">
        <v>1407</v>
      </c>
      <c r="L92" s="32">
        <v>2673</v>
      </c>
      <c r="M92" s="32">
        <v>3295</v>
      </c>
      <c r="N92" s="32">
        <v>3508</v>
      </c>
      <c r="O92" s="32">
        <v>3626</v>
      </c>
      <c r="P92" s="32">
        <v>3384</v>
      </c>
      <c r="Q92" s="32">
        <v>3407</v>
      </c>
      <c r="R92" s="32">
        <v>3623</v>
      </c>
      <c r="S92" s="32">
        <v>3934</v>
      </c>
      <c r="T92" s="32">
        <v>4045</v>
      </c>
      <c r="U92" s="32">
        <v>3714</v>
      </c>
      <c r="V92" s="32">
        <v>3428</v>
      </c>
      <c r="W92" s="32">
        <v>3555</v>
      </c>
      <c r="X92" s="32">
        <v>3634</v>
      </c>
      <c r="Y92" s="32">
        <v>3412</v>
      </c>
      <c r="Z92" s="32">
        <v>3348</v>
      </c>
      <c r="AA92" s="32">
        <v>3230</v>
      </c>
      <c r="AB92" s="32">
        <v>3284</v>
      </c>
    </row>
    <row r="93" spans="1:28" x14ac:dyDescent="0.3"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</row>
    <row r="94" spans="1:28" x14ac:dyDescent="0.3"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</row>
    <row r="95" spans="1:28" x14ac:dyDescent="0.3">
      <c r="D95" s="22"/>
      <c r="E95">
        <f>Auswahl_Status</f>
        <v>24</v>
      </c>
      <c r="F95" s="22"/>
      <c r="G95" s="22">
        <f>E95-1</f>
        <v>23</v>
      </c>
      <c r="H95" s="22"/>
      <c r="I95" s="22"/>
      <c r="J95" s="22"/>
      <c r="K95" s="22"/>
      <c r="L95" s="22"/>
      <c r="M95" s="22"/>
      <c r="N95" s="22"/>
      <c r="O95" s="22"/>
      <c r="P95" s="22"/>
    </row>
    <row r="96" spans="1:28" x14ac:dyDescent="0.3">
      <c r="B96" s="61" t="s">
        <v>128</v>
      </c>
      <c r="D96" s="22"/>
      <c r="E96" s="22" t="str">
        <f>Auswahl_Jahr&amp;" "&amp;Auswahl_Status</f>
        <v>2025 24</v>
      </c>
      <c r="F96" s="22" t="s">
        <v>50</v>
      </c>
      <c r="G96" s="22" t="str">
        <f>TEXT(Auswahl_Jahr-1,"####")</f>
        <v>2024</v>
      </c>
      <c r="H96" s="22" t="s">
        <v>51</v>
      </c>
      <c r="I96" s="22" t="s">
        <v>52</v>
      </c>
      <c r="J96" s="22"/>
      <c r="K96" s="22"/>
      <c r="L96" s="22"/>
      <c r="M96" s="22"/>
      <c r="N96" s="22"/>
      <c r="O96" s="22"/>
      <c r="P96" s="22"/>
      <c r="R96" s="86" t="s">
        <v>130</v>
      </c>
    </row>
    <row r="97" spans="2:18" x14ac:dyDescent="0.3">
      <c r="B97" s="61">
        <f t="shared" ref="B97:B104" si="2">VLOOKUP("AnzahlLL"&amp;Auswahl_Bundesland&amp;D97,$A$2:$B$92,2,FALSE)</f>
        <v>3</v>
      </c>
      <c r="C97" s="61" t="str">
        <f t="shared" ref="C97:C107" si="3">Auswahl_Bundesland</f>
        <v>Österreich</v>
      </c>
      <c r="D97" s="69" t="s">
        <v>56</v>
      </c>
      <c r="E97" s="70">
        <f>INDEX(MatrixLL,$B97,E$95)</f>
        <v>43965</v>
      </c>
      <c r="F97" s="71">
        <f t="shared" ref="F97:F104" si="4">E97*100/$E$107</f>
        <v>42.735084274577652</v>
      </c>
      <c r="G97" s="70">
        <f t="shared" ref="G97:G104" si="5">INDEX(MatrixLL,$B97,G$95)</f>
        <v>45420</v>
      </c>
      <c r="H97" s="81">
        <f t="shared" ref="H97:H107" si="6">IF(Auswahl_Jahr&lt;2002,0,E97-G97)</f>
        <v>-1455</v>
      </c>
      <c r="I97" s="72">
        <f t="shared" ref="I97:I107" si="7">IF(Auswahl_Jahr&lt;2002,0,(E97*100/G97)-100)</f>
        <v>-3.2034346103038303</v>
      </c>
      <c r="J97" s="70">
        <v>10000</v>
      </c>
      <c r="K97" s="70">
        <v>20000</v>
      </c>
      <c r="L97" s="70">
        <v>30000</v>
      </c>
      <c r="M97" s="70">
        <v>40000</v>
      </c>
      <c r="N97" s="70">
        <v>50000</v>
      </c>
      <c r="O97" s="70">
        <v>60000</v>
      </c>
      <c r="P97" s="70" t="s">
        <v>63</v>
      </c>
      <c r="Q97" s="24">
        <f>F97</f>
        <v>42.735084274577652</v>
      </c>
      <c r="R97" s="87">
        <f>Q97+(ROW()/1000)</f>
        <v>42.832084274577653</v>
      </c>
    </row>
    <row r="98" spans="2:18" x14ac:dyDescent="0.3">
      <c r="B98" s="61">
        <f t="shared" si="2"/>
        <v>4</v>
      </c>
      <c r="C98" s="61" t="str">
        <f t="shared" si="3"/>
        <v>Österreich</v>
      </c>
      <c r="D98" s="69" t="s">
        <v>18</v>
      </c>
      <c r="E98" s="70">
        <f t="shared" ref="E98:E104" si="8">INDEX(MatrixLL,$B98,E$95)</f>
        <v>16169</v>
      </c>
      <c r="F98" s="71">
        <f t="shared" si="4"/>
        <v>15.716674118859231</v>
      </c>
      <c r="G98" s="70">
        <f t="shared" si="5"/>
        <v>16937</v>
      </c>
      <c r="H98" s="81">
        <f t="shared" si="6"/>
        <v>-768</v>
      </c>
      <c r="I98" s="72">
        <f t="shared" si="7"/>
        <v>-4.5344512015114873</v>
      </c>
      <c r="J98" s="70">
        <v>10000</v>
      </c>
      <c r="K98" s="70">
        <v>20000</v>
      </c>
      <c r="L98" s="70">
        <v>30000</v>
      </c>
      <c r="M98" s="70">
        <v>40000</v>
      </c>
      <c r="N98" s="70">
        <v>50000</v>
      </c>
      <c r="O98" s="70">
        <v>60000</v>
      </c>
      <c r="P98" s="61" t="s">
        <v>64</v>
      </c>
      <c r="Q98" s="24">
        <f t="shared" ref="Q98:Q104" si="9">F98</f>
        <v>15.716674118859231</v>
      </c>
      <c r="R98" s="87">
        <f t="shared" ref="R98:R106" si="10">Q98+(ROW()/1000)</f>
        <v>15.814674118859232</v>
      </c>
    </row>
    <row r="99" spans="2:18" x14ac:dyDescent="0.3">
      <c r="B99" s="61">
        <f t="shared" si="2"/>
        <v>5</v>
      </c>
      <c r="C99" s="61" t="str">
        <f t="shared" si="3"/>
        <v>Österreich</v>
      </c>
      <c r="D99" s="69" t="s">
        <v>19</v>
      </c>
      <c r="E99" s="70">
        <f t="shared" si="8"/>
        <v>12760</v>
      </c>
      <c r="F99" s="71">
        <f t="shared" si="4"/>
        <v>12.40304049456638</v>
      </c>
      <c r="G99" s="70">
        <f t="shared" si="5"/>
        <v>13823</v>
      </c>
      <c r="H99" s="81">
        <f t="shared" si="6"/>
        <v>-1063</v>
      </c>
      <c r="I99" s="72">
        <f t="shared" si="7"/>
        <v>-7.6900817478116181</v>
      </c>
      <c r="J99" s="70">
        <v>10000</v>
      </c>
      <c r="K99" s="70">
        <v>20000</v>
      </c>
      <c r="L99" s="70">
        <v>30000</v>
      </c>
      <c r="M99" s="70">
        <v>40000</v>
      </c>
      <c r="N99" s="70">
        <v>50000</v>
      </c>
      <c r="O99" s="70">
        <v>60000</v>
      </c>
      <c r="P99" s="61" t="s">
        <v>65</v>
      </c>
      <c r="Q99" s="24">
        <f t="shared" si="9"/>
        <v>12.40304049456638</v>
      </c>
      <c r="R99" s="87">
        <f t="shared" si="10"/>
        <v>12.50204049456638</v>
      </c>
    </row>
    <row r="100" spans="2:18" x14ac:dyDescent="0.3">
      <c r="B100" s="61">
        <f t="shared" si="2"/>
        <v>6</v>
      </c>
      <c r="C100" s="61" t="str">
        <f t="shared" si="3"/>
        <v>Österreich</v>
      </c>
      <c r="D100" s="69" t="s">
        <v>57</v>
      </c>
      <c r="E100" s="70">
        <f t="shared" si="8"/>
        <v>1456</v>
      </c>
      <c r="F100" s="71">
        <f t="shared" si="4"/>
        <v>1.4152685705398627</v>
      </c>
      <c r="G100" s="70">
        <f t="shared" si="5"/>
        <v>1454</v>
      </c>
      <c r="H100" s="81">
        <f t="shared" si="6"/>
        <v>2</v>
      </c>
      <c r="I100" s="72">
        <f t="shared" si="7"/>
        <v>0.13755158184319782</v>
      </c>
      <c r="J100" s="70">
        <v>10000</v>
      </c>
      <c r="K100" s="70">
        <v>20000</v>
      </c>
      <c r="L100" s="70">
        <v>30000</v>
      </c>
      <c r="M100" s="70">
        <v>40000</v>
      </c>
      <c r="N100" s="70">
        <v>50000</v>
      </c>
      <c r="O100" s="70">
        <v>60000</v>
      </c>
      <c r="P100" s="61" t="s">
        <v>66</v>
      </c>
      <c r="Q100" s="24">
        <f t="shared" si="9"/>
        <v>1.4152685705398627</v>
      </c>
      <c r="R100" s="87">
        <f t="shared" si="10"/>
        <v>1.5152685705398627</v>
      </c>
    </row>
    <row r="101" spans="2:18" x14ac:dyDescent="0.3">
      <c r="B101" s="61">
        <f t="shared" si="2"/>
        <v>7</v>
      </c>
      <c r="C101" s="61" t="str">
        <f t="shared" si="3"/>
        <v>Österreich</v>
      </c>
      <c r="D101" s="69" t="s">
        <v>58</v>
      </c>
      <c r="E101" s="70">
        <f t="shared" si="8"/>
        <v>3021</v>
      </c>
      <c r="F101" s="71">
        <f t="shared" si="4"/>
        <v>2.9364878788467892</v>
      </c>
      <c r="G101" s="70">
        <f t="shared" si="5"/>
        <v>3032</v>
      </c>
      <c r="H101" s="81">
        <f t="shared" si="6"/>
        <v>-11</v>
      </c>
      <c r="I101" s="72">
        <f t="shared" si="7"/>
        <v>-0.36279683377308913</v>
      </c>
      <c r="J101" s="70">
        <v>10000</v>
      </c>
      <c r="K101" s="70">
        <v>20000</v>
      </c>
      <c r="L101" s="70">
        <v>30000</v>
      </c>
      <c r="M101" s="70">
        <v>40000</v>
      </c>
      <c r="N101" s="70">
        <v>50000</v>
      </c>
      <c r="O101" s="70">
        <v>60000</v>
      </c>
      <c r="P101" s="61" t="s">
        <v>67</v>
      </c>
      <c r="Q101" s="24">
        <f t="shared" si="9"/>
        <v>2.9364878788467892</v>
      </c>
      <c r="R101" s="87">
        <f t="shared" si="10"/>
        <v>3.0374878788467892</v>
      </c>
    </row>
    <row r="102" spans="2:18" x14ac:dyDescent="0.3">
      <c r="B102" s="61">
        <f t="shared" si="2"/>
        <v>8</v>
      </c>
      <c r="C102" s="61" t="str">
        <f t="shared" si="3"/>
        <v>Österreich</v>
      </c>
      <c r="D102" s="69" t="s">
        <v>59</v>
      </c>
      <c r="E102" s="70">
        <f t="shared" si="8"/>
        <v>7149</v>
      </c>
      <c r="F102" s="71">
        <f t="shared" si="4"/>
        <v>6.9490075623554111</v>
      </c>
      <c r="G102" s="70">
        <f t="shared" si="5"/>
        <v>7298</v>
      </c>
      <c r="H102" s="81">
        <f t="shared" si="6"/>
        <v>-149</v>
      </c>
      <c r="I102" s="72">
        <f t="shared" si="7"/>
        <v>-2.0416552480131571</v>
      </c>
      <c r="J102" s="70">
        <v>10000</v>
      </c>
      <c r="K102" s="70">
        <v>20000</v>
      </c>
      <c r="L102" s="70">
        <v>30000</v>
      </c>
      <c r="M102" s="70">
        <v>40000</v>
      </c>
      <c r="N102" s="70">
        <v>50000</v>
      </c>
      <c r="O102" s="70">
        <v>60000</v>
      </c>
      <c r="P102" s="61" t="s">
        <v>68</v>
      </c>
      <c r="Q102" s="24">
        <f t="shared" si="9"/>
        <v>6.9490075623554111</v>
      </c>
      <c r="R102" s="87">
        <f t="shared" si="10"/>
        <v>7.0510075623554114</v>
      </c>
    </row>
    <row r="103" spans="2:18" x14ac:dyDescent="0.3">
      <c r="B103" s="61">
        <f t="shared" si="2"/>
        <v>9</v>
      </c>
      <c r="C103" s="61" t="str">
        <f t="shared" si="3"/>
        <v>Österreich</v>
      </c>
      <c r="D103" s="69" t="s">
        <v>60</v>
      </c>
      <c r="E103" s="70">
        <f t="shared" si="8"/>
        <v>2420</v>
      </c>
      <c r="F103" s="71">
        <f t="shared" si="4"/>
        <v>2.3523007834522445</v>
      </c>
      <c r="G103" s="70">
        <f t="shared" si="5"/>
        <v>2734</v>
      </c>
      <c r="H103" s="81">
        <f t="shared" si="6"/>
        <v>-314</v>
      </c>
      <c r="I103" s="72">
        <f t="shared" si="7"/>
        <v>-11.485003657644484</v>
      </c>
      <c r="J103" s="70">
        <v>10000</v>
      </c>
      <c r="K103" s="70">
        <v>20000</v>
      </c>
      <c r="L103" s="70">
        <v>30000</v>
      </c>
      <c r="M103" s="70">
        <v>40000</v>
      </c>
      <c r="N103" s="70">
        <v>50000</v>
      </c>
      <c r="O103" s="70">
        <v>60000</v>
      </c>
      <c r="P103" s="61" t="s">
        <v>69</v>
      </c>
      <c r="Q103" s="24">
        <f t="shared" si="9"/>
        <v>2.3523007834522445</v>
      </c>
      <c r="R103" s="87">
        <f t="shared" si="10"/>
        <v>2.4553007834522447</v>
      </c>
    </row>
    <row r="104" spans="2:18" x14ac:dyDescent="0.3">
      <c r="B104" s="61">
        <f t="shared" si="2"/>
        <v>10</v>
      </c>
      <c r="C104" s="61" t="str">
        <f t="shared" si="3"/>
        <v>Österreich</v>
      </c>
      <c r="D104" s="69" t="s">
        <v>61</v>
      </c>
      <c r="E104" s="70">
        <f t="shared" si="8"/>
        <v>10040</v>
      </c>
      <c r="F104" s="71">
        <f t="shared" si="4"/>
        <v>9.7591321759754273</v>
      </c>
      <c r="G104" s="70">
        <f t="shared" si="5"/>
        <v>10053</v>
      </c>
      <c r="H104" s="81">
        <f t="shared" si="6"/>
        <v>-13</v>
      </c>
      <c r="I104" s="72">
        <f t="shared" si="7"/>
        <v>-0.12931463244802899</v>
      </c>
      <c r="J104" s="70">
        <v>10000</v>
      </c>
      <c r="K104" s="70">
        <v>20000</v>
      </c>
      <c r="L104" s="70">
        <v>30000</v>
      </c>
      <c r="M104" s="70">
        <v>40000</v>
      </c>
      <c r="N104" s="70">
        <v>50000</v>
      </c>
      <c r="O104" s="70">
        <v>60000</v>
      </c>
      <c r="P104" s="61" t="s">
        <v>70</v>
      </c>
      <c r="Q104" s="24">
        <f t="shared" si="9"/>
        <v>9.7591321759754273</v>
      </c>
      <c r="R104" s="87">
        <f t="shared" si="10"/>
        <v>9.8631321759754265</v>
      </c>
    </row>
    <row r="105" spans="2:18" x14ac:dyDescent="0.3">
      <c r="C105" s="61" t="str">
        <f t="shared" si="3"/>
        <v>Österreich</v>
      </c>
      <c r="D105" s="69" t="s">
        <v>71</v>
      </c>
      <c r="E105" s="70">
        <f>SUM(E97:E104)</f>
        <v>96980</v>
      </c>
      <c r="F105" s="71">
        <f>SUM(F97:F104)</f>
        <v>94.266995859172994</v>
      </c>
      <c r="G105" s="70">
        <f>SUM(G97:G104)</f>
        <v>100751</v>
      </c>
      <c r="H105" s="81">
        <f t="shared" si="6"/>
        <v>-3771</v>
      </c>
      <c r="I105" s="72">
        <f t="shared" si="7"/>
        <v>-3.7428908894204511</v>
      </c>
      <c r="J105" s="70"/>
      <c r="K105" s="70"/>
      <c r="L105" s="70"/>
      <c r="M105" s="70"/>
      <c r="N105" s="70"/>
      <c r="O105" s="70"/>
      <c r="R105" s="87"/>
    </row>
    <row r="106" spans="2:18" x14ac:dyDescent="0.3">
      <c r="B106" s="61">
        <f>VLOOKUP("AnzahlLL"&amp;Auswahl_Bundesland&amp;D106,$A$2:$B$92,2,FALSE)</f>
        <v>11</v>
      </c>
      <c r="C106" s="61" t="str">
        <f t="shared" si="3"/>
        <v>Österreich</v>
      </c>
      <c r="D106" s="69" t="s">
        <v>62</v>
      </c>
      <c r="E106" s="70">
        <f>INDEX(MatrixLL,$B106,E$95)</f>
        <v>5898</v>
      </c>
      <c r="F106" s="71">
        <f>E106*100/$E$107</f>
        <v>5.7330041408269992</v>
      </c>
      <c r="G106" s="70">
        <f>INDEX(MatrixLL,$B106,G$95)</f>
        <v>5701</v>
      </c>
      <c r="H106" s="81">
        <f t="shared" si="6"/>
        <v>197</v>
      </c>
      <c r="I106" s="72">
        <f t="shared" si="7"/>
        <v>3.4555341168216103</v>
      </c>
      <c r="J106" s="70">
        <v>10000</v>
      </c>
      <c r="K106" s="70">
        <v>20000</v>
      </c>
      <c r="L106" s="70">
        <v>30000</v>
      </c>
      <c r="M106" s="70">
        <v>40000</v>
      </c>
      <c r="N106" s="70">
        <v>50000</v>
      </c>
      <c r="O106" s="70">
        <v>60000</v>
      </c>
      <c r="P106" s="61" t="s">
        <v>72</v>
      </c>
      <c r="Q106" s="24">
        <f>F106</f>
        <v>5.7330041408269992</v>
      </c>
      <c r="R106" s="87">
        <f t="shared" si="10"/>
        <v>5.839004140826999</v>
      </c>
    </row>
    <row r="107" spans="2:18" x14ac:dyDescent="0.3">
      <c r="C107" s="61" t="str">
        <f t="shared" si="3"/>
        <v>Österreich</v>
      </c>
      <c r="D107" s="79" t="s">
        <v>73</v>
      </c>
      <c r="E107" s="70">
        <f>SUM(E105:E106)</f>
        <v>102878</v>
      </c>
      <c r="F107" s="71">
        <f>E107*100/$E$107</f>
        <v>100</v>
      </c>
      <c r="G107" s="70">
        <f>SUM(G105:G106)</f>
        <v>106452</v>
      </c>
      <c r="H107" s="81">
        <f t="shared" si="6"/>
        <v>-3574</v>
      </c>
      <c r="I107" s="72">
        <f t="shared" si="7"/>
        <v>-3.3573817307330955</v>
      </c>
      <c r="J107" s="22"/>
      <c r="K107" s="22"/>
      <c r="L107" s="22"/>
      <c r="M107" s="22"/>
      <c r="N107" s="22"/>
      <c r="O107" s="22"/>
      <c r="P107" s="22"/>
      <c r="R107" s="68"/>
    </row>
    <row r="108" spans="2:18" x14ac:dyDescent="0.3"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R108" s="68"/>
    </row>
    <row r="109" spans="2:18" x14ac:dyDescent="0.3">
      <c r="D109" s="80" t="s">
        <v>53</v>
      </c>
      <c r="E109" s="69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</row>
    <row r="110" spans="2:18" x14ac:dyDescent="0.3">
      <c r="D110" s="22">
        <v>1</v>
      </c>
      <c r="E110" s="22" t="str">
        <f>INDEX($D$97:$R$106,MATCH(LARGE($R$97:$R$106,D110),$R$97:$R$106,0),1)</f>
        <v>Gewerbe &amp; Handwerk</v>
      </c>
      <c r="F110" s="73">
        <f>INDEX($P$97:$Q$106,MATCH(LARGE($Q$97:$Q$106,D110),$Q$97:$Q$106,0),2)</f>
        <v>42.735084274577652</v>
      </c>
      <c r="G110" s="73"/>
      <c r="H110" s="22"/>
      <c r="I110" s="22"/>
      <c r="J110" s="22"/>
      <c r="K110" s="22"/>
      <c r="L110" s="22"/>
      <c r="M110" s="22"/>
      <c r="N110" s="22"/>
      <c r="O110" s="22"/>
      <c r="P110" s="22"/>
    </row>
    <row r="111" spans="2:18" x14ac:dyDescent="0.3">
      <c r="D111" s="22">
        <v>2</v>
      </c>
      <c r="E111" s="22" t="str">
        <f>INDEX($D$97:$R$106,MATCH(LARGE($R$97:$R$106,D111),$R$97:$R$106,0),1)</f>
        <v>Industrie</v>
      </c>
      <c r="F111" s="73">
        <f>INDEX($P$97:$Q$106,MATCH(LARGE($Q$97:$Q$106,D111),$Q$97:$Q$106,0),2)</f>
        <v>15.716674118859231</v>
      </c>
      <c r="G111" s="73"/>
      <c r="H111" s="22"/>
      <c r="I111" s="22"/>
      <c r="J111" s="22"/>
      <c r="K111" s="22"/>
      <c r="L111" s="22"/>
      <c r="M111" s="22"/>
      <c r="N111" s="22"/>
      <c r="O111" s="22"/>
      <c r="P111" s="22"/>
    </row>
    <row r="112" spans="2:18" x14ac:dyDescent="0.3">
      <c r="D112" s="22">
        <v>3</v>
      </c>
      <c r="E112" s="22" t="str">
        <f t="shared" ref="E112:E118" si="11">INDEX($D$97:$R$106,MATCH(LARGE($R$97:$R$106,D112),$R$97:$R$106,0),1)</f>
        <v>Handel</v>
      </c>
      <c r="F112" s="73">
        <f t="shared" ref="F112:F118" si="12">INDEX($P$97:$Q$106,MATCH(LARGE($Q$97:$Q$106,D112),$Q$97:$Q$106,0),2)</f>
        <v>12.40304049456638</v>
      </c>
      <c r="G112" s="73"/>
      <c r="H112" s="22"/>
      <c r="I112" s="22"/>
      <c r="J112" s="22"/>
      <c r="K112" s="22"/>
      <c r="L112" s="22"/>
      <c r="M112" s="22"/>
      <c r="N112" s="22"/>
      <c r="O112" s="22"/>
      <c r="P112" s="22"/>
    </row>
    <row r="113" spans="4:16" x14ac:dyDescent="0.3">
      <c r="D113" s="22">
        <v>4</v>
      </c>
      <c r="E113" s="22" t="str">
        <f t="shared" si="11"/>
        <v>Sonstige Lehrberechtigte</v>
      </c>
      <c r="F113" s="73">
        <f t="shared" si="12"/>
        <v>9.7591321759754273</v>
      </c>
      <c r="G113" s="73"/>
      <c r="H113" s="22"/>
      <c r="I113" s="22"/>
      <c r="J113" s="22"/>
      <c r="K113" s="22"/>
      <c r="L113" s="22"/>
      <c r="M113" s="22"/>
      <c r="N113" s="22"/>
      <c r="O113" s="22"/>
      <c r="P113" s="22"/>
    </row>
    <row r="114" spans="4:16" x14ac:dyDescent="0.3">
      <c r="D114" s="22">
        <v>5</v>
      </c>
      <c r="E114" s="22" t="str">
        <f t="shared" si="11"/>
        <v>Tourismus &amp; Freizeitwirtschaft</v>
      </c>
      <c r="F114" s="73">
        <f t="shared" si="12"/>
        <v>6.9490075623554111</v>
      </c>
      <c r="G114" s="73"/>
      <c r="H114" s="22"/>
      <c r="I114" s="22"/>
      <c r="J114" s="22"/>
      <c r="K114" s="22"/>
      <c r="L114" s="22"/>
      <c r="M114" s="22"/>
      <c r="N114" s="22"/>
      <c r="O114" s="22"/>
      <c r="P114" s="22"/>
    </row>
    <row r="115" spans="4:16" x14ac:dyDescent="0.3">
      <c r="D115" s="22">
        <v>6</v>
      </c>
      <c r="E115" s="22" t="str">
        <f t="shared" si="11"/>
        <v>Überbetriebliche Lehrausbildung</v>
      </c>
      <c r="F115" s="73">
        <f t="shared" si="12"/>
        <v>5.7330041408269992</v>
      </c>
      <c r="G115" s="73"/>
      <c r="H115" s="22"/>
      <c r="I115" s="22"/>
      <c r="J115" s="22"/>
      <c r="K115" s="22"/>
      <c r="L115" s="22"/>
      <c r="M115" s="22"/>
      <c r="N115" s="22"/>
      <c r="O115" s="22"/>
      <c r="P115" s="22"/>
    </row>
    <row r="116" spans="4:16" x14ac:dyDescent="0.3">
      <c r="D116" s="22">
        <v>7</v>
      </c>
      <c r="E116" s="22" t="str">
        <f t="shared" si="11"/>
        <v>Transport &amp; Verkehr</v>
      </c>
      <c r="F116" s="73">
        <f t="shared" si="12"/>
        <v>2.9364878788467892</v>
      </c>
      <c r="G116" s="73"/>
      <c r="H116" s="22"/>
      <c r="I116" s="22"/>
      <c r="J116" s="22"/>
      <c r="K116" s="22"/>
      <c r="L116" s="22"/>
      <c r="M116" s="22"/>
      <c r="N116" s="22"/>
      <c r="O116" s="22"/>
      <c r="P116" s="22"/>
    </row>
    <row r="117" spans="4:16" x14ac:dyDescent="0.3">
      <c r="D117" s="22">
        <v>8</v>
      </c>
      <c r="E117" s="22" t="str">
        <f t="shared" si="11"/>
        <v>Information &amp; Consulting</v>
      </c>
      <c r="F117" s="73">
        <f t="shared" si="12"/>
        <v>2.3523007834522445</v>
      </c>
      <c r="G117" s="73"/>
      <c r="H117" s="22"/>
      <c r="I117" s="22"/>
      <c r="J117" s="22"/>
      <c r="K117" s="22"/>
      <c r="L117" s="22"/>
      <c r="M117" s="22"/>
      <c r="N117" s="22"/>
      <c r="O117" s="22"/>
      <c r="P117" s="22"/>
    </row>
    <row r="118" spans="4:16" x14ac:dyDescent="0.3">
      <c r="D118" s="22">
        <v>9</v>
      </c>
      <c r="E118" s="22" t="str">
        <f t="shared" si="11"/>
        <v>Bank &amp; Versicherung</v>
      </c>
      <c r="F118" s="73">
        <f t="shared" si="12"/>
        <v>1.4152685705398627</v>
      </c>
      <c r="G118" s="73"/>
      <c r="H118" s="22"/>
      <c r="I118" s="22"/>
      <c r="J118" s="22"/>
      <c r="K118" s="22"/>
      <c r="L118" s="22"/>
      <c r="M118" s="22"/>
      <c r="N118" s="22"/>
      <c r="O118" s="22"/>
      <c r="P118" s="22"/>
    </row>
    <row r="119" spans="4:16" x14ac:dyDescent="0.3">
      <c r="G119" s="22"/>
      <c r="H119" s="22"/>
      <c r="I119" s="22"/>
      <c r="J119" s="22"/>
      <c r="K119" s="22"/>
      <c r="L119" s="22"/>
      <c r="M119" s="22"/>
      <c r="N119" s="22"/>
      <c r="O119" s="22"/>
      <c r="P119" s="22"/>
    </row>
  </sheetData>
  <phoneticPr fontId="7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AE69"/>
  <sheetViews>
    <sheetView workbookViewId="0">
      <selection activeCell="Z57" sqref="Z57"/>
    </sheetView>
  </sheetViews>
  <sheetFormatPr baseColWidth="10" defaultColWidth="11.42578125" defaultRowHeight="16.5" x14ac:dyDescent="0.3"/>
  <cols>
    <col min="1" max="1" width="22.140625" style="23" customWidth="1"/>
    <col min="2" max="2" width="17.140625" style="23" customWidth="1"/>
    <col min="3" max="3" width="28.28515625" style="23" customWidth="1"/>
    <col min="4" max="4" width="23.5703125" style="23" customWidth="1"/>
    <col min="5" max="5" width="6.28515625" style="23" customWidth="1"/>
    <col min="6" max="6" width="6.7109375" style="23" customWidth="1"/>
    <col min="7" max="8" width="7.140625" style="23" customWidth="1"/>
    <col min="9" max="12" width="5.5703125" style="23" customWidth="1"/>
    <col min="13" max="14" width="5.7109375" style="23" customWidth="1"/>
    <col min="15" max="15" width="5.5703125" style="23" customWidth="1"/>
    <col min="16" max="16" width="5.7109375" style="23" customWidth="1"/>
    <col min="17" max="19" width="6.5703125" style="23" customWidth="1"/>
    <col min="20" max="21" width="5.7109375" style="23" bestFit="1" customWidth="1"/>
    <col min="22" max="22" width="5.5703125" style="23" bestFit="1" customWidth="1"/>
    <col min="23" max="23" width="5.7109375" style="23" bestFit="1" customWidth="1"/>
    <col min="24" max="25" width="5" style="23" bestFit="1" customWidth="1"/>
    <col min="26" max="27" width="14" style="23" customWidth="1"/>
    <col min="28" max="28" width="13.7109375" style="23" customWidth="1"/>
    <col min="29" max="30" width="14" style="23" customWidth="1"/>
    <col min="31" max="31" width="13.7109375" style="23" customWidth="1"/>
    <col min="32" max="32" width="9.7109375" style="23" customWidth="1"/>
    <col min="33" max="33" width="20.42578125" style="23" customWidth="1"/>
    <col min="34" max="34" width="9.7109375" style="23" customWidth="1"/>
    <col min="35" max="35" width="17.28515625" style="23" customWidth="1"/>
    <col min="36" max="36" width="9.7109375" style="23" customWidth="1"/>
    <col min="37" max="37" width="24.7109375" style="23" bestFit="1" customWidth="1"/>
    <col min="38" max="38" width="15.140625" style="23" customWidth="1"/>
    <col min="39" max="39" width="9.7109375" style="23" customWidth="1"/>
    <col min="40" max="40" width="24.7109375" style="23" bestFit="1" customWidth="1"/>
    <col min="41" max="41" width="15.140625" style="23" customWidth="1"/>
    <col min="42" max="42" width="9.7109375" style="23" customWidth="1"/>
    <col min="43" max="43" width="24.7109375" style="23" bestFit="1" customWidth="1"/>
    <col min="44" max="44" width="15.140625" style="23" customWidth="1"/>
    <col min="45" max="45" width="9.7109375" style="23" customWidth="1"/>
    <col min="46" max="46" width="24.7109375" style="23" bestFit="1" customWidth="1"/>
    <col min="47" max="47" width="15.140625" style="23" customWidth="1"/>
    <col min="48" max="48" width="9.7109375" style="23" customWidth="1"/>
    <col min="49" max="49" width="24.7109375" style="23" bestFit="1" customWidth="1"/>
    <col min="50" max="50" width="20.42578125" style="23" customWidth="1"/>
    <col min="51" max="51" width="9.7109375" style="23" customWidth="1"/>
    <col min="52" max="52" width="29.85546875" style="23" bestFit="1" customWidth="1"/>
    <col min="53" max="53" width="17.28515625" style="23" customWidth="1"/>
    <col min="54" max="54" width="20.42578125" style="23" bestFit="1" customWidth="1"/>
    <col min="55" max="55" width="9.7109375" style="23" bestFit="1" customWidth="1"/>
    <col min="56" max="56" width="29.85546875" style="23" bestFit="1" customWidth="1"/>
    <col min="57" max="57" width="9.85546875" style="23" bestFit="1" customWidth="1"/>
    <col min="58" max="58" width="17.7109375" style="23" bestFit="1" customWidth="1"/>
    <col min="59" max="60" width="17.28515625" style="23" bestFit="1" customWidth="1"/>
    <col min="61" max="16384" width="11.42578125" style="23"/>
  </cols>
  <sheetData>
    <row r="1" spans="1:24" x14ac:dyDescent="0.3">
      <c r="A1" s="26" t="s">
        <v>34</v>
      </c>
      <c r="B1"/>
      <c r="C1" s="26" t="s">
        <v>35</v>
      </c>
      <c r="D1"/>
      <c r="E1"/>
      <c r="F1"/>
      <c r="G1"/>
      <c r="H1"/>
      <c r="I1"/>
      <c r="J1"/>
      <c r="K1"/>
      <c r="L1"/>
      <c r="M1"/>
    </row>
    <row r="2" spans="1:24" x14ac:dyDescent="0.3">
      <c r="A2" s="26" t="s">
        <v>36</v>
      </c>
      <c r="B2" s="26" t="s">
        <v>76</v>
      </c>
      <c r="C2" s="29" t="s">
        <v>39</v>
      </c>
      <c r="D2" s="29" t="s">
        <v>40</v>
      </c>
      <c r="E2" s="29" t="s">
        <v>41</v>
      </c>
      <c r="F2" s="29" t="s">
        <v>42</v>
      </c>
      <c r="G2" s="29" t="s">
        <v>43</v>
      </c>
      <c r="H2" s="29" t="s">
        <v>44</v>
      </c>
      <c r="I2" s="29" t="s">
        <v>45</v>
      </c>
      <c r="J2" s="29" t="s">
        <v>46</v>
      </c>
      <c r="K2" s="29" t="s">
        <v>47</v>
      </c>
      <c r="L2" s="29" t="s">
        <v>48</v>
      </c>
      <c r="M2" s="29" t="s">
        <v>86</v>
      </c>
      <c r="N2" s="61" t="s">
        <v>88</v>
      </c>
      <c r="O2" s="61" t="s">
        <v>89</v>
      </c>
      <c r="P2" s="61" t="s">
        <v>93</v>
      </c>
      <c r="Q2" s="61" t="s">
        <v>94</v>
      </c>
      <c r="R2" s="61" t="s">
        <v>96</v>
      </c>
      <c r="S2" s="61" t="s">
        <v>97</v>
      </c>
      <c r="T2" s="61" t="s">
        <v>98</v>
      </c>
      <c r="U2" s="61" t="s">
        <v>99</v>
      </c>
      <c r="V2" s="61" t="s">
        <v>100</v>
      </c>
      <c r="W2" s="61" t="s">
        <v>101</v>
      </c>
      <c r="X2" s="61" t="s">
        <v>132</v>
      </c>
    </row>
    <row r="3" spans="1:24" x14ac:dyDescent="0.3">
      <c r="A3" t="s">
        <v>5</v>
      </c>
      <c r="B3" t="s">
        <v>74</v>
      </c>
      <c r="C3" s="32">
        <v>2</v>
      </c>
      <c r="D3" s="32">
        <v>16</v>
      </c>
      <c r="E3" s="32">
        <v>21</v>
      </c>
      <c r="F3" s="32">
        <v>35</v>
      </c>
      <c r="G3" s="32">
        <v>49</v>
      </c>
      <c r="H3" s="32">
        <v>58</v>
      </c>
      <c r="I3" s="32">
        <v>78</v>
      </c>
      <c r="J3" s="32">
        <v>80</v>
      </c>
      <c r="K3" s="32">
        <v>82</v>
      </c>
      <c r="L3" s="32">
        <v>82</v>
      </c>
      <c r="M3" s="32">
        <v>122</v>
      </c>
      <c r="N3" s="32">
        <v>133</v>
      </c>
      <c r="O3" s="32">
        <v>152</v>
      </c>
      <c r="P3" s="32">
        <v>183</v>
      </c>
      <c r="Q3" s="32">
        <v>190</v>
      </c>
      <c r="R3" s="32">
        <v>193</v>
      </c>
      <c r="S3" s="32">
        <v>209</v>
      </c>
      <c r="T3" s="32">
        <v>229</v>
      </c>
      <c r="U3" s="32">
        <v>231</v>
      </c>
      <c r="V3" s="32">
        <v>225</v>
      </c>
      <c r="W3" s="32">
        <v>205</v>
      </c>
      <c r="X3" s="61">
        <v>215</v>
      </c>
    </row>
    <row r="4" spans="1:24" x14ac:dyDescent="0.3">
      <c r="A4" t="s">
        <v>5</v>
      </c>
      <c r="B4" t="s">
        <v>75</v>
      </c>
      <c r="C4" s="32">
        <v>3</v>
      </c>
      <c r="D4" s="32">
        <v>10</v>
      </c>
      <c r="E4" s="32">
        <v>20</v>
      </c>
      <c r="F4" s="32">
        <v>47</v>
      </c>
      <c r="G4" s="32">
        <v>62</v>
      </c>
      <c r="H4" s="32">
        <v>82</v>
      </c>
      <c r="I4" s="32">
        <v>74</v>
      </c>
      <c r="J4" s="32">
        <v>88</v>
      </c>
      <c r="K4" s="32">
        <v>103</v>
      </c>
      <c r="L4" s="32">
        <v>100</v>
      </c>
      <c r="M4" s="32">
        <v>116</v>
      </c>
      <c r="N4" s="32">
        <v>97</v>
      </c>
      <c r="O4" s="32">
        <v>106</v>
      </c>
      <c r="P4" s="32">
        <v>108</v>
      </c>
      <c r="Q4" s="32">
        <v>75</v>
      </c>
      <c r="R4" s="32">
        <v>79</v>
      </c>
      <c r="S4" s="32">
        <v>90</v>
      </c>
      <c r="T4" s="32">
        <v>83</v>
      </c>
      <c r="U4" s="32">
        <v>64</v>
      </c>
      <c r="V4" s="32">
        <v>60</v>
      </c>
      <c r="W4" s="32">
        <v>74</v>
      </c>
      <c r="X4" s="61">
        <v>71</v>
      </c>
    </row>
    <row r="5" spans="1:24" x14ac:dyDescent="0.3">
      <c r="A5" t="s">
        <v>77</v>
      </c>
      <c r="B5"/>
      <c r="C5" s="32">
        <v>5</v>
      </c>
      <c r="D5" s="32">
        <v>26</v>
      </c>
      <c r="E5" s="32">
        <v>41</v>
      </c>
      <c r="F5" s="32">
        <v>82</v>
      </c>
      <c r="G5" s="32">
        <v>111</v>
      </c>
      <c r="H5" s="32">
        <v>140</v>
      </c>
      <c r="I5" s="32">
        <v>152</v>
      </c>
      <c r="J5" s="32">
        <v>168</v>
      </c>
      <c r="K5" s="32">
        <v>185</v>
      </c>
      <c r="L5" s="32">
        <v>182</v>
      </c>
      <c r="M5" s="32">
        <v>238</v>
      </c>
      <c r="N5" s="32">
        <v>230</v>
      </c>
      <c r="O5" s="32">
        <v>258</v>
      </c>
      <c r="P5" s="32">
        <v>291</v>
      </c>
      <c r="Q5" s="32">
        <v>265</v>
      </c>
      <c r="R5" s="32">
        <v>272</v>
      </c>
      <c r="S5" s="32">
        <v>299</v>
      </c>
      <c r="T5" s="32">
        <v>312</v>
      </c>
      <c r="U5" s="32">
        <v>295</v>
      </c>
      <c r="V5" s="32">
        <v>285</v>
      </c>
      <c r="W5" s="32">
        <v>279</v>
      </c>
      <c r="X5" s="61">
        <v>286</v>
      </c>
    </row>
    <row r="6" spans="1:24" x14ac:dyDescent="0.3">
      <c r="A6" t="s">
        <v>6</v>
      </c>
      <c r="B6" t="s">
        <v>74</v>
      </c>
      <c r="C6" s="32">
        <v>40</v>
      </c>
      <c r="D6" s="32">
        <v>86</v>
      </c>
      <c r="E6" s="32">
        <v>156</v>
      </c>
      <c r="F6" s="32">
        <v>198</v>
      </c>
      <c r="G6" s="32">
        <v>205</v>
      </c>
      <c r="H6" s="32">
        <v>219</v>
      </c>
      <c r="I6" s="32">
        <v>207</v>
      </c>
      <c r="J6" s="32">
        <v>219</v>
      </c>
      <c r="K6" s="32">
        <v>243</v>
      </c>
      <c r="L6" s="32">
        <v>246</v>
      </c>
      <c r="M6" s="32">
        <v>282</v>
      </c>
      <c r="N6" s="32">
        <v>303</v>
      </c>
      <c r="O6" s="32">
        <v>310</v>
      </c>
      <c r="P6" s="32">
        <v>340</v>
      </c>
      <c r="Q6" s="32">
        <v>369</v>
      </c>
      <c r="R6" s="32">
        <v>386</v>
      </c>
      <c r="S6" s="32">
        <v>397</v>
      </c>
      <c r="T6" s="32">
        <v>432</v>
      </c>
      <c r="U6" s="32">
        <v>449</v>
      </c>
      <c r="V6" s="32">
        <v>471</v>
      </c>
      <c r="W6" s="32">
        <v>454</v>
      </c>
      <c r="X6" s="61">
        <v>404</v>
      </c>
    </row>
    <row r="7" spans="1:24" x14ac:dyDescent="0.3">
      <c r="A7" t="s">
        <v>6</v>
      </c>
      <c r="B7" t="s">
        <v>75</v>
      </c>
      <c r="C7" s="32">
        <v>34</v>
      </c>
      <c r="D7" s="32">
        <v>43</v>
      </c>
      <c r="E7" s="32">
        <v>47</v>
      </c>
      <c r="F7" s="32">
        <v>61</v>
      </c>
      <c r="G7" s="32">
        <v>79</v>
      </c>
      <c r="H7" s="32">
        <v>71</v>
      </c>
      <c r="I7" s="32">
        <v>63</v>
      </c>
      <c r="J7" s="32">
        <v>62</v>
      </c>
      <c r="K7" s="32">
        <v>82</v>
      </c>
      <c r="L7" s="32">
        <v>90</v>
      </c>
      <c r="M7" s="32">
        <v>77</v>
      </c>
      <c r="N7" s="32">
        <v>72</v>
      </c>
      <c r="O7" s="32">
        <v>67</v>
      </c>
      <c r="P7" s="32">
        <v>73</v>
      </c>
      <c r="Q7" s="32">
        <v>62</v>
      </c>
      <c r="R7" s="32">
        <v>66</v>
      </c>
      <c r="S7" s="32">
        <v>58</v>
      </c>
      <c r="T7" s="32">
        <v>61</v>
      </c>
      <c r="U7" s="32">
        <v>53</v>
      </c>
      <c r="V7" s="32">
        <v>60</v>
      </c>
      <c r="W7" s="32">
        <v>59</v>
      </c>
      <c r="X7" s="61">
        <v>63</v>
      </c>
    </row>
    <row r="8" spans="1:24" x14ac:dyDescent="0.3">
      <c r="A8" t="s">
        <v>78</v>
      </c>
      <c r="B8"/>
      <c r="C8" s="32">
        <v>74</v>
      </c>
      <c r="D8" s="32">
        <v>129</v>
      </c>
      <c r="E8" s="32">
        <v>203</v>
      </c>
      <c r="F8" s="32">
        <v>259</v>
      </c>
      <c r="G8" s="32">
        <v>284</v>
      </c>
      <c r="H8" s="32">
        <v>290</v>
      </c>
      <c r="I8" s="32">
        <v>270</v>
      </c>
      <c r="J8" s="32">
        <v>281</v>
      </c>
      <c r="K8" s="32">
        <v>325</v>
      </c>
      <c r="L8" s="32">
        <v>336</v>
      </c>
      <c r="M8" s="32">
        <v>359</v>
      </c>
      <c r="N8" s="32">
        <v>375</v>
      </c>
      <c r="O8" s="32">
        <v>377</v>
      </c>
      <c r="P8" s="32">
        <v>413</v>
      </c>
      <c r="Q8" s="32">
        <v>431</v>
      </c>
      <c r="R8" s="32">
        <v>452</v>
      </c>
      <c r="S8" s="32">
        <v>455</v>
      </c>
      <c r="T8" s="32">
        <v>493</v>
      </c>
      <c r="U8" s="32">
        <v>502</v>
      </c>
      <c r="V8" s="32">
        <v>531</v>
      </c>
      <c r="W8" s="32">
        <v>513</v>
      </c>
      <c r="X8" s="61">
        <v>467</v>
      </c>
    </row>
    <row r="9" spans="1:24" x14ac:dyDescent="0.3">
      <c r="A9" t="s">
        <v>7</v>
      </c>
      <c r="B9" t="s">
        <v>74</v>
      </c>
      <c r="C9" s="32">
        <v>34</v>
      </c>
      <c r="D9" s="32">
        <v>117</v>
      </c>
      <c r="E9" s="32">
        <v>182</v>
      </c>
      <c r="F9" s="32">
        <v>246</v>
      </c>
      <c r="G9" s="32">
        <v>311</v>
      </c>
      <c r="H9" s="32">
        <v>357</v>
      </c>
      <c r="I9" s="32">
        <v>346</v>
      </c>
      <c r="J9" s="32">
        <v>358</v>
      </c>
      <c r="K9" s="32">
        <v>340</v>
      </c>
      <c r="L9" s="32">
        <v>446</v>
      </c>
      <c r="M9" s="32">
        <v>567</v>
      </c>
      <c r="N9" s="32">
        <v>650</v>
      </c>
      <c r="O9" s="32">
        <v>720</v>
      </c>
      <c r="P9" s="32">
        <v>804</v>
      </c>
      <c r="Q9" s="32">
        <v>891</v>
      </c>
      <c r="R9" s="32">
        <v>990</v>
      </c>
      <c r="S9" s="32">
        <v>1043</v>
      </c>
      <c r="T9" s="32">
        <v>1123</v>
      </c>
      <c r="U9" s="32">
        <v>1161</v>
      </c>
      <c r="V9" s="32">
        <v>1238</v>
      </c>
      <c r="W9" s="32">
        <v>1251</v>
      </c>
      <c r="X9" s="61">
        <v>1292</v>
      </c>
    </row>
    <row r="10" spans="1:24" x14ac:dyDescent="0.3">
      <c r="A10" t="s">
        <v>7</v>
      </c>
      <c r="B10" t="s">
        <v>75</v>
      </c>
      <c r="C10" s="32">
        <v>9</v>
      </c>
      <c r="D10" s="32">
        <v>20</v>
      </c>
      <c r="E10" s="32">
        <v>28</v>
      </c>
      <c r="F10" s="32">
        <v>36</v>
      </c>
      <c r="G10" s="32">
        <v>53</v>
      </c>
      <c r="H10" s="32">
        <v>62</v>
      </c>
      <c r="I10" s="32">
        <v>58</v>
      </c>
      <c r="J10" s="32">
        <v>68</v>
      </c>
      <c r="K10" s="32">
        <v>76</v>
      </c>
      <c r="L10" s="32">
        <v>59</v>
      </c>
      <c r="M10" s="32">
        <v>66</v>
      </c>
      <c r="N10" s="32">
        <v>47</v>
      </c>
      <c r="O10" s="32">
        <v>57</v>
      </c>
      <c r="P10" s="32">
        <v>46</v>
      </c>
      <c r="Q10" s="32">
        <v>59</v>
      </c>
      <c r="R10" s="32">
        <v>75</v>
      </c>
      <c r="S10" s="32">
        <v>70</v>
      </c>
      <c r="T10" s="32">
        <v>76</v>
      </c>
      <c r="U10" s="32">
        <v>101</v>
      </c>
      <c r="V10" s="32">
        <v>99</v>
      </c>
      <c r="W10" s="32">
        <v>106</v>
      </c>
      <c r="X10" s="61">
        <v>109</v>
      </c>
    </row>
    <row r="11" spans="1:24" x14ac:dyDescent="0.3">
      <c r="A11" t="s">
        <v>79</v>
      </c>
      <c r="B11"/>
      <c r="C11" s="32">
        <v>43</v>
      </c>
      <c r="D11" s="32">
        <v>137</v>
      </c>
      <c r="E11" s="32">
        <v>210</v>
      </c>
      <c r="F11" s="32">
        <v>282</v>
      </c>
      <c r="G11" s="32">
        <v>364</v>
      </c>
      <c r="H11" s="32">
        <v>419</v>
      </c>
      <c r="I11" s="32">
        <v>404</v>
      </c>
      <c r="J11" s="32">
        <v>426</v>
      </c>
      <c r="K11" s="32">
        <v>416</v>
      </c>
      <c r="L11" s="32">
        <v>505</v>
      </c>
      <c r="M11" s="32">
        <v>633</v>
      </c>
      <c r="N11" s="32">
        <v>697</v>
      </c>
      <c r="O11" s="32">
        <v>777</v>
      </c>
      <c r="P11" s="32">
        <v>850</v>
      </c>
      <c r="Q11" s="32">
        <v>950</v>
      </c>
      <c r="R11" s="32">
        <v>1065</v>
      </c>
      <c r="S11" s="32">
        <v>1113</v>
      </c>
      <c r="T11" s="32">
        <v>1199</v>
      </c>
      <c r="U11" s="32">
        <v>1262</v>
      </c>
      <c r="V11" s="32">
        <v>1337</v>
      </c>
      <c r="W11" s="32">
        <v>1357</v>
      </c>
      <c r="X11" s="61">
        <v>1401</v>
      </c>
    </row>
    <row r="12" spans="1:24" x14ac:dyDescent="0.3">
      <c r="A12" t="s">
        <v>8</v>
      </c>
      <c r="B12" t="s">
        <v>74</v>
      </c>
      <c r="C12" s="32">
        <v>0</v>
      </c>
      <c r="D12" s="32">
        <v>359</v>
      </c>
      <c r="E12" s="32">
        <v>396</v>
      </c>
      <c r="F12" s="32">
        <v>470</v>
      </c>
      <c r="G12" s="32">
        <v>626</v>
      </c>
      <c r="H12" s="32">
        <v>730</v>
      </c>
      <c r="I12" s="32">
        <v>847</v>
      </c>
      <c r="J12" s="32">
        <v>872</v>
      </c>
      <c r="K12" s="32">
        <v>892</v>
      </c>
      <c r="L12" s="32">
        <v>961</v>
      </c>
      <c r="M12" s="32">
        <v>987</v>
      </c>
      <c r="N12" s="32">
        <v>1070</v>
      </c>
      <c r="O12" s="32">
        <v>1151</v>
      </c>
      <c r="P12" s="32">
        <v>1332</v>
      </c>
      <c r="Q12" s="32">
        <v>1447</v>
      </c>
      <c r="R12" s="32">
        <v>1567</v>
      </c>
      <c r="S12" s="32">
        <v>1859</v>
      </c>
      <c r="T12" s="32">
        <v>1976</v>
      </c>
      <c r="U12" s="32">
        <v>1774</v>
      </c>
      <c r="V12" s="32">
        <v>1968</v>
      </c>
      <c r="W12" s="32">
        <v>1756</v>
      </c>
      <c r="X12" s="61">
        <v>1719</v>
      </c>
    </row>
    <row r="13" spans="1:24" x14ac:dyDescent="0.3">
      <c r="A13" t="s">
        <v>8</v>
      </c>
      <c r="B13" t="s">
        <v>75</v>
      </c>
      <c r="C13" s="32">
        <v>0</v>
      </c>
      <c r="D13" s="32">
        <v>0</v>
      </c>
      <c r="E13" s="32">
        <v>173</v>
      </c>
      <c r="F13" s="32">
        <v>279</v>
      </c>
      <c r="G13" s="32">
        <v>291</v>
      </c>
      <c r="H13" s="32">
        <v>332</v>
      </c>
      <c r="I13" s="32">
        <v>459</v>
      </c>
      <c r="J13" s="32">
        <v>506</v>
      </c>
      <c r="K13" s="32">
        <v>501</v>
      </c>
      <c r="L13" s="32">
        <v>496</v>
      </c>
      <c r="M13" s="32">
        <v>569</v>
      </c>
      <c r="N13" s="32">
        <v>595</v>
      </c>
      <c r="O13" s="32">
        <v>573</v>
      </c>
      <c r="P13" s="32">
        <v>609</v>
      </c>
      <c r="Q13" s="32">
        <v>684</v>
      </c>
      <c r="R13" s="32">
        <v>588</v>
      </c>
      <c r="S13" s="32">
        <v>426</v>
      </c>
      <c r="T13" s="32">
        <v>186</v>
      </c>
      <c r="U13" s="32">
        <v>300</v>
      </c>
      <c r="V13" s="32">
        <v>177</v>
      </c>
      <c r="W13" s="32">
        <v>299</v>
      </c>
      <c r="X13" s="61">
        <v>256</v>
      </c>
    </row>
    <row r="14" spans="1:24" x14ac:dyDescent="0.3">
      <c r="A14" t="s">
        <v>80</v>
      </c>
      <c r="B14"/>
      <c r="C14" s="32">
        <v>0</v>
      </c>
      <c r="D14" s="32">
        <v>359</v>
      </c>
      <c r="E14" s="32">
        <v>569</v>
      </c>
      <c r="F14" s="32">
        <v>749</v>
      </c>
      <c r="G14" s="32">
        <v>917</v>
      </c>
      <c r="H14" s="32">
        <v>1062</v>
      </c>
      <c r="I14" s="32">
        <v>1306</v>
      </c>
      <c r="J14" s="32">
        <v>1378</v>
      </c>
      <c r="K14" s="32">
        <v>1393</v>
      </c>
      <c r="L14" s="32">
        <v>1457</v>
      </c>
      <c r="M14" s="32">
        <v>1556</v>
      </c>
      <c r="N14" s="32">
        <v>1665</v>
      </c>
      <c r="O14" s="32">
        <v>1724</v>
      </c>
      <c r="P14" s="32">
        <v>1941</v>
      </c>
      <c r="Q14" s="32">
        <v>2131</v>
      </c>
      <c r="R14" s="32">
        <v>2155</v>
      </c>
      <c r="S14" s="32">
        <v>2285</v>
      </c>
      <c r="T14" s="32">
        <v>2162</v>
      </c>
      <c r="U14" s="32">
        <v>2074</v>
      </c>
      <c r="V14" s="32">
        <v>2145</v>
      </c>
      <c r="W14" s="32">
        <v>2055</v>
      </c>
      <c r="X14" s="61">
        <v>1975</v>
      </c>
    </row>
    <row r="15" spans="1:24" x14ac:dyDescent="0.3">
      <c r="A15" t="s">
        <v>9</v>
      </c>
      <c r="B15" t="s">
        <v>74</v>
      </c>
      <c r="C15" s="32">
        <v>0</v>
      </c>
      <c r="D15" s="32">
        <v>0</v>
      </c>
      <c r="E15" s="32">
        <v>58</v>
      </c>
      <c r="F15" s="32">
        <v>95</v>
      </c>
      <c r="G15" s="32">
        <v>97</v>
      </c>
      <c r="H15" s="32">
        <v>108</v>
      </c>
      <c r="I15" s="32">
        <v>112</v>
      </c>
      <c r="J15" s="32">
        <v>101</v>
      </c>
      <c r="K15" s="32">
        <v>115</v>
      </c>
      <c r="L15" s="32">
        <v>146</v>
      </c>
      <c r="M15" s="32">
        <v>154</v>
      </c>
      <c r="N15" s="32">
        <v>182</v>
      </c>
      <c r="O15" s="32">
        <v>198</v>
      </c>
      <c r="P15" s="32">
        <v>196</v>
      </c>
      <c r="Q15" s="32">
        <v>224</v>
      </c>
      <c r="R15" s="32">
        <v>207</v>
      </c>
      <c r="S15" s="32">
        <v>198</v>
      </c>
      <c r="T15" s="32">
        <v>206</v>
      </c>
      <c r="U15" s="32">
        <v>207</v>
      </c>
      <c r="V15" s="32">
        <v>219</v>
      </c>
      <c r="W15" s="32">
        <v>231</v>
      </c>
      <c r="X15" s="61">
        <v>235</v>
      </c>
    </row>
    <row r="16" spans="1:24" x14ac:dyDescent="0.3">
      <c r="A16" t="s">
        <v>9</v>
      </c>
      <c r="B16" t="s">
        <v>75</v>
      </c>
      <c r="C16" s="32">
        <v>0</v>
      </c>
      <c r="D16" s="32">
        <v>0</v>
      </c>
      <c r="E16" s="32">
        <v>96</v>
      </c>
      <c r="F16" s="32">
        <v>113</v>
      </c>
      <c r="G16" s="32">
        <v>135</v>
      </c>
      <c r="H16" s="32">
        <v>150</v>
      </c>
      <c r="I16" s="32">
        <v>134</v>
      </c>
      <c r="J16" s="32">
        <v>123</v>
      </c>
      <c r="K16" s="32">
        <v>119</v>
      </c>
      <c r="L16" s="32">
        <v>118</v>
      </c>
      <c r="M16" s="32">
        <v>123</v>
      </c>
      <c r="N16" s="32">
        <v>112</v>
      </c>
      <c r="O16" s="32">
        <v>120</v>
      </c>
      <c r="P16" s="32">
        <v>135</v>
      </c>
      <c r="Q16" s="32">
        <v>154</v>
      </c>
      <c r="R16" s="32">
        <v>179</v>
      </c>
      <c r="S16" s="32">
        <v>171</v>
      </c>
      <c r="T16" s="32">
        <v>159</v>
      </c>
      <c r="U16" s="32">
        <v>168</v>
      </c>
      <c r="V16" s="32">
        <v>191</v>
      </c>
      <c r="W16" s="32">
        <v>179</v>
      </c>
      <c r="X16" s="61">
        <v>183</v>
      </c>
    </row>
    <row r="17" spans="1:24" x14ac:dyDescent="0.3">
      <c r="A17" t="s">
        <v>81</v>
      </c>
      <c r="B17"/>
      <c r="C17" s="32">
        <v>0</v>
      </c>
      <c r="D17" s="32">
        <v>0</v>
      </c>
      <c r="E17" s="32">
        <v>154</v>
      </c>
      <c r="F17" s="32">
        <v>208</v>
      </c>
      <c r="G17" s="32">
        <v>232</v>
      </c>
      <c r="H17" s="32">
        <v>258</v>
      </c>
      <c r="I17" s="32">
        <v>246</v>
      </c>
      <c r="J17" s="32">
        <v>224</v>
      </c>
      <c r="K17" s="32">
        <v>234</v>
      </c>
      <c r="L17" s="32">
        <v>264</v>
      </c>
      <c r="M17" s="32">
        <v>277</v>
      </c>
      <c r="N17" s="32">
        <v>294</v>
      </c>
      <c r="O17" s="32">
        <v>318</v>
      </c>
      <c r="P17" s="32">
        <v>331</v>
      </c>
      <c r="Q17" s="32">
        <v>378</v>
      </c>
      <c r="R17" s="32">
        <v>386</v>
      </c>
      <c r="S17" s="32">
        <v>369</v>
      </c>
      <c r="T17" s="32">
        <v>365</v>
      </c>
      <c r="U17" s="32">
        <v>375</v>
      </c>
      <c r="V17" s="32">
        <v>410</v>
      </c>
      <c r="W17" s="32">
        <v>410</v>
      </c>
      <c r="X17" s="61">
        <v>418</v>
      </c>
    </row>
    <row r="18" spans="1:24" x14ac:dyDescent="0.3">
      <c r="A18" t="s">
        <v>10</v>
      </c>
      <c r="B18" t="s">
        <v>74</v>
      </c>
      <c r="C18" s="32">
        <v>109</v>
      </c>
      <c r="D18" s="32">
        <v>257</v>
      </c>
      <c r="E18" s="32">
        <v>383</v>
      </c>
      <c r="F18" s="32">
        <v>528</v>
      </c>
      <c r="G18" s="32">
        <v>665</v>
      </c>
      <c r="H18" s="32">
        <v>707</v>
      </c>
      <c r="I18" s="32">
        <v>711</v>
      </c>
      <c r="J18" s="32">
        <v>717</v>
      </c>
      <c r="K18" s="32">
        <v>767</v>
      </c>
      <c r="L18" s="32">
        <v>822</v>
      </c>
      <c r="M18" s="32">
        <v>792</v>
      </c>
      <c r="N18" s="32">
        <v>782</v>
      </c>
      <c r="O18" s="32">
        <v>857</v>
      </c>
      <c r="P18" s="32">
        <v>961</v>
      </c>
      <c r="Q18" s="32">
        <v>1130</v>
      </c>
      <c r="R18" s="32">
        <v>1214</v>
      </c>
      <c r="S18" s="32">
        <v>1179</v>
      </c>
      <c r="T18" s="32">
        <v>1196</v>
      </c>
      <c r="U18" s="32">
        <v>1229</v>
      </c>
      <c r="V18" s="32">
        <v>1294</v>
      </c>
      <c r="W18" s="32">
        <v>1284</v>
      </c>
      <c r="X18" s="61">
        <v>1270</v>
      </c>
    </row>
    <row r="19" spans="1:24" x14ac:dyDescent="0.3">
      <c r="A19" t="s">
        <v>10</v>
      </c>
      <c r="B19" t="s">
        <v>75</v>
      </c>
      <c r="C19" s="32">
        <v>196</v>
      </c>
      <c r="D19" s="32">
        <v>310</v>
      </c>
      <c r="E19" s="32">
        <v>368</v>
      </c>
      <c r="F19" s="32">
        <v>396</v>
      </c>
      <c r="G19" s="32">
        <v>383</v>
      </c>
      <c r="H19" s="32">
        <v>364</v>
      </c>
      <c r="I19" s="32">
        <v>376</v>
      </c>
      <c r="J19" s="32">
        <v>355</v>
      </c>
      <c r="K19" s="32">
        <v>330</v>
      </c>
      <c r="L19" s="32">
        <v>331</v>
      </c>
      <c r="M19" s="32">
        <v>320</v>
      </c>
      <c r="N19" s="32">
        <v>281</v>
      </c>
      <c r="O19" s="32">
        <v>226</v>
      </c>
      <c r="P19" s="32">
        <v>225</v>
      </c>
      <c r="Q19" s="32">
        <v>209</v>
      </c>
      <c r="R19" s="32">
        <v>215</v>
      </c>
      <c r="S19" s="32">
        <v>206</v>
      </c>
      <c r="T19" s="32">
        <v>184</v>
      </c>
      <c r="U19" s="32">
        <v>219</v>
      </c>
      <c r="V19" s="32">
        <v>249</v>
      </c>
      <c r="W19" s="32">
        <v>243</v>
      </c>
      <c r="X19" s="61">
        <v>218</v>
      </c>
    </row>
    <row r="20" spans="1:24" x14ac:dyDescent="0.3">
      <c r="A20" t="s">
        <v>82</v>
      </c>
      <c r="B20"/>
      <c r="C20" s="32">
        <v>305</v>
      </c>
      <c r="D20" s="32">
        <v>567</v>
      </c>
      <c r="E20" s="32">
        <v>751</v>
      </c>
      <c r="F20" s="32">
        <v>924</v>
      </c>
      <c r="G20" s="32">
        <v>1048</v>
      </c>
      <c r="H20" s="32">
        <v>1071</v>
      </c>
      <c r="I20" s="32">
        <v>1087</v>
      </c>
      <c r="J20" s="32">
        <v>1072</v>
      </c>
      <c r="K20" s="32">
        <v>1097</v>
      </c>
      <c r="L20" s="32">
        <v>1153</v>
      </c>
      <c r="M20" s="32">
        <v>1112</v>
      </c>
      <c r="N20" s="32">
        <v>1063</v>
      </c>
      <c r="O20" s="32">
        <v>1083</v>
      </c>
      <c r="P20" s="32">
        <v>1186</v>
      </c>
      <c r="Q20" s="32">
        <v>1339</v>
      </c>
      <c r="R20" s="32">
        <v>1429</v>
      </c>
      <c r="S20" s="32">
        <v>1385</v>
      </c>
      <c r="T20" s="32">
        <v>1380</v>
      </c>
      <c r="U20" s="32">
        <v>1448</v>
      </c>
      <c r="V20" s="32">
        <v>1543</v>
      </c>
      <c r="W20" s="32">
        <v>1527</v>
      </c>
      <c r="X20" s="61">
        <v>1488</v>
      </c>
    </row>
    <row r="21" spans="1:24" x14ac:dyDescent="0.3">
      <c r="A21" t="s">
        <v>11</v>
      </c>
      <c r="B21" t="s">
        <v>74</v>
      </c>
      <c r="C21" s="32">
        <v>12</v>
      </c>
      <c r="D21" s="32">
        <v>144</v>
      </c>
      <c r="E21" s="32">
        <v>205</v>
      </c>
      <c r="F21" s="32">
        <v>256</v>
      </c>
      <c r="G21" s="32">
        <v>229</v>
      </c>
      <c r="H21" s="32">
        <v>295</v>
      </c>
      <c r="I21" s="32">
        <v>335</v>
      </c>
      <c r="J21" s="32">
        <v>374</v>
      </c>
      <c r="K21" s="32">
        <v>405</v>
      </c>
      <c r="L21" s="32">
        <v>440</v>
      </c>
      <c r="M21" s="32">
        <v>444</v>
      </c>
      <c r="N21" s="32">
        <v>448</v>
      </c>
      <c r="O21" s="32">
        <v>512</v>
      </c>
      <c r="P21" s="32">
        <v>513</v>
      </c>
      <c r="Q21" s="32">
        <v>527</v>
      </c>
      <c r="R21" s="32">
        <v>565</v>
      </c>
      <c r="S21" s="32">
        <v>540</v>
      </c>
      <c r="T21" s="32">
        <v>529</v>
      </c>
      <c r="U21" s="32">
        <v>522</v>
      </c>
      <c r="V21" s="32">
        <v>522</v>
      </c>
      <c r="W21" s="32">
        <v>463</v>
      </c>
      <c r="X21" s="61">
        <v>451</v>
      </c>
    </row>
    <row r="22" spans="1:24" x14ac:dyDescent="0.3">
      <c r="A22" t="s">
        <v>11</v>
      </c>
      <c r="B22" t="s">
        <v>75</v>
      </c>
      <c r="C22" s="32">
        <v>17</v>
      </c>
      <c r="D22" s="32">
        <v>44</v>
      </c>
      <c r="E22" s="32">
        <v>54</v>
      </c>
      <c r="F22" s="32">
        <v>47</v>
      </c>
      <c r="G22" s="32">
        <v>49</v>
      </c>
      <c r="H22" s="32">
        <v>64</v>
      </c>
      <c r="I22" s="32">
        <v>68</v>
      </c>
      <c r="J22" s="32">
        <v>74</v>
      </c>
      <c r="K22" s="32">
        <v>63</v>
      </c>
      <c r="L22" s="32">
        <v>64</v>
      </c>
      <c r="M22" s="32">
        <v>61</v>
      </c>
      <c r="N22" s="32">
        <v>51</v>
      </c>
      <c r="O22" s="32">
        <v>49</v>
      </c>
      <c r="P22" s="32">
        <v>59</v>
      </c>
      <c r="Q22" s="32">
        <v>64</v>
      </c>
      <c r="R22" s="32">
        <v>57</v>
      </c>
      <c r="S22" s="32">
        <v>58</v>
      </c>
      <c r="T22" s="32">
        <v>61</v>
      </c>
      <c r="U22" s="32">
        <v>59</v>
      </c>
      <c r="V22" s="32">
        <v>75</v>
      </c>
      <c r="W22" s="32">
        <v>76</v>
      </c>
      <c r="X22" s="61">
        <v>53</v>
      </c>
    </row>
    <row r="23" spans="1:24" x14ac:dyDescent="0.3">
      <c r="A23" t="s">
        <v>83</v>
      </c>
      <c r="B23"/>
      <c r="C23" s="32">
        <v>29</v>
      </c>
      <c r="D23" s="32">
        <v>188</v>
      </c>
      <c r="E23" s="32">
        <v>259</v>
      </c>
      <c r="F23" s="32">
        <v>303</v>
      </c>
      <c r="G23" s="32">
        <v>278</v>
      </c>
      <c r="H23" s="32">
        <v>359</v>
      </c>
      <c r="I23" s="32">
        <v>403</v>
      </c>
      <c r="J23" s="32">
        <v>448</v>
      </c>
      <c r="K23" s="32">
        <v>468</v>
      </c>
      <c r="L23" s="32">
        <v>504</v>
      </c>
      <c r="M23" s="32">
        <v>505</v>
      </c>
      <c r="N23" s="32">
        <v>499</v>
      </c>
      <c r="O23" s="32">
        <v>561</v>
      </c>
      <c r="P23" s="32">
        <v>572</v>
      </c>
      <c r="Q23" s="32">
        <v>591</v>
      </c>
      <c r="R23" s="32">
        <v>622</v>
      </c>
      <c r="S23" s="32">
        <v>598</v>
      </c>
      <c r="T23" s="32">
        <v>590</v>
      </c>
      <c r="U23" s="32">
        <v>581</v>
      </c>
      <c r="V23" s="32">
        <v>597</v>
      </c>
      <c r="W23" s="32">
        <v>539</v>
      </c>
      <c r="X23" s="61">
        <v>504</v>
      </c>
    </row>
    <row r="24" spans="1:24" x14ac:dyDescent="0.3">
      <c r="A24" t="s">
        <v>12</v>
      </c>
      <c r="B24" t="s">
        <v>74</v>
      </c>
      <c r="C24" s="32">
        <v>0</v>
      </c>
      <c r="D24" s="32">
        <v>14</v>
      </c>
      <c r="E24" s="32">
        <v>22</v>
      </c>
      <c r="F24" s="32">
        <v>40</v>
      </c>
      <c r="G24" s="32">
        <v>81</v>
      </c>
      <c r="H24" s="32">
        <v>135</v>
      </c>
      <c r="I24" s="32">
        <v>189</v>
      </c>
      <c r="J24" s="32">
        <v>208</v>
      </c>
      <c r="K24" s="32">
        <v>195</v>
      </c>
      <c r="L24" s="32">
        <v>221</v>
      </c>
      <c r="M24" s="32">
        <v>239</v>
      </c>
      <c r="N24" s="32">
        <v>256</v>
      </c>
      <c r="O24" s="32">
        <v>259</v>
      </c>
      <c r="P24" s="32">
        <v>287</v>
      </c>
      <c r="Q24" s="32">
        <v>305</v>
      </c>
      <c r="R24" s="32">
        <v>305</v>
      </c>
      <c r="S24" s="32">
        <v>295</v>
      </c>
      <c r="T24" s="32">
        <v>314</v>
      </c>
      <c r="U24" s="32">
        <v>313</v>
      </c>
      <c r="V24" s="32">
        <v>309</v>
      </c>
      <c r="W24" s="32">
        <v>282</v>
      </c>
      <c r="X24" s="61">
        <v>255</v>
      </c>
    </row>
    <row r="25" spans="1:24" x14ac:dyDescent="0.3">
      <c r="A25" t="s">
        <v>12</v>
      </c>
      <c r="B25" t="s">
        <v>75</v>
      </c>
      <c r="C25" s="32">
        <v>30</v>
      </c>
      <c r="D25" s="32">
        <v>66</v>
      </c>
      <c r="E25" s="32">
        <v>104</v>
      </c>
      <c r="F25" s="32">
        <v>107</v>
      </c>
      <c r="G25" s="32">
        <v>137</v>
      </c>
      <c r="H25" s="32">
        <v>130</v>
      </c>
      <c r="I25" s="32">
        <v>135</v>
      </c>
      <c r="J25" s="32">
        <v>121</v>
      </c>
      <c r="K25" s="32">
        <v>121</v>
      </c>
      <c r="L25" s="32">
        <v>133</v>
      </c>
      <c r="M25" s="32">
        <v>115</v>
      </c>
      <c r="N25" s="32">
        <v>110</v>
      </c>
      <c r="O25" s="32">
        <v>118</v>
      </c>
      <c r="P25" s="32">
        <v>118</v>
      </c>
      <c r="Q25" s="32">
        <v>114</v>
      </c>
      <c r="R25" s="32">
        <v>119</v>
      </c>
      <c r="S25" s="32">
        <v>115</v>
      </c>
      <c r="T25" s="32">
        <v>101</v>
      </c>
      <c r="U25" s="32">
        <v>82</v>
      </c>
      <c r="V25" s="32">
        <v>71</v>
      </c>
      <c r="W25" s="32">
        <v>69</v>
      </c>
      <c r="X25" s="61">
        <v>72</v>
      </c>
    </row>
    <row r="26" spans="1:24" x14ac:dyDescent="0.3">
      <c r="A26" t="s">
        <v>84</v>
      </c>
      <c r="B26"/>
      <c r="C26" s="32">
        <v>30</v>
      </c>
      <c r="D26" s="32">
        <v>80</v>
      </c>
      <c r="E26" s="32">
        <v>126</v>
      </c>
      <c r="F26" s="32">
        <v>147</v>
      </c>
      <c r="G26" s="32">
        <v>218</v>
      </c>
      <c r="H26" s="32">
        <v>265</v>
      </c>
      <c r="I26" s="32">
        <v>324</v>
      </c>
      <c r="J26" s="32">
        <v>329</v>
      </c>
      <c r="K26" s="32">
        <v>316</v>
      </c>
      <c r="L26" s="32">
        <v>354</v>
      </c>
      <c r="M26" s="32">
        <v>354</v>
      </c>
      <c r="N26" s="32">
        <v>366</v>
      </c>
      <c r="O26" s="32">
        <v>377</v>
      </c>
      <c r="P26" s="32">
        <v>405</v>
      </c>
      <c r="Q26" s="32">
        <v>419</v>
      </c>
      <c r="R26" s="32">
        <v>424</v>
      </c>
      <c r="S26" s="32">
        <v>410</v>
      </c>
      <c r="T26" s="32">
        <v>415</v>
      </c>
      <c r="U26" s="32">
        <v>395</v>
      </c>
      <c r="V26" s="32">
        <v>380</v>
      </c>
      <c r="W26" s="32">
        <v>351</v>
      </c>
      <c r="X26" s="61">
        <v>327</v>
      </c>
    </row>
    <row r="27" spans="1:24" x14ac:dyDescent="0.3">
      <c r="A27" t="s">
        <v>13</v>
      </c>
      <c r="B27" t="s">
        <v>74</v>
      </c>
      <c r="C27" s="32">
        <v>354</v>
      </c>
      <c r="D27" s="32">
        <v>293</v>
      </c>
      <c r="E27" s="32">
        <v>329</v>
      </c>
      <c r="F27" s="32">
        <v>360</v>
      </c>
      <c r="G27" s="32">
        <v>387</v>
      </c>
      <c r="H27" s="32">
        <v>696</v>
      </c>
      <c r="I27" s="32">
        <v>855</v>
      </c>
      <c r="J27" s="32">
        <v>1071</v>
      </c>
      <c r="K27" s="32">
        <v>1198</v>
      </c>
      <c r="L27" s="32">
        <v>1306</v>
      </c>
      <c r="M27" s="32">
        <v>1318</v>
      </c>
      <c r="N27" s="32">
        <v>1325</v>
      </c>
      <c r="O27" s="32">
        <v>1399</v>
      </c>
      <c r="P27" s="32">
        <v>1459</v>
      </c>
      <c r="Q27" s="32">
        <v>1324</v>
      </c>
      <c r="R27" s="32">
        <v>1198</v>
      </c>
      <c r="S27" s="32">
        <v>1190</v>
      </c>
      <c r="T27" s="32">
        <v>1262</v>
      </c>
      <c r="U27" s="32">
        <v>1285</v>
      </c>
      <c r="V27" s="32">
        <v>1296</v>
      </c>
      <c r="W27" s="32">
        <v>1229</v>
      </c>
      <c r="X27" s="61">
        <v>1250</v>
      </c>
    </row>
    <row r="28" spans="1:24" x14ac:dyDescent="0.3">
      <c r="A28" t="s">
        <v>13</v>
      </c>
      <c r="B28" t="s">
        <v>75</v>
      </c>
      <c r="C28" s="32">
        <v>3</v>
      </c>
      <c r="D28" s="32">
        <v>45</v>
      </c>
      <c r="E28" s="32">
        <v>84</v>
      </c>
      <c r="F28" s="32">
        <v>96</v>
      </c>
      <c r="G28" s="32">
        <v>81</v>
      </c>
      <c r="H28" s="32">
        <v>123</v>
      </c>
      <c r="I28" s="32">
        <v>126</v>
      </c>
      <c r="J28" s="32">
        <v>110</v>
      </c>
      <c r="K28" s="32">
        <v>109</v>
      </c>
      <c r="L28" s="32">
        <v>91</v>
      </c>
      <c r="M28" s="32">
        <v>123</v>
      </c>
      <c r="N28" s="32">
        <v>273</v>
      </c>
      <c r="O28" s="32">
        <v>289</v>
      </c>
      <c r="P28" s="32">
        <v>254</v>
      </c>
      <c r="Q28" s="32">
        <v>217</v>
      </c>
      <c r="R28" s="32">
        <v>210</v>
      </c>
      <c r="S28" s="32">
        <v>210</v>
      </c>
      <c r="T28" s="32">
        <v>197</v>
      </c>
      <c r="U28" s="32">
        <v>205</v>
      </c>
      <c r="V28" s="32">
        <v>218</v>
      </c>
      <c r="W28" s="32">
        <v>210</v>
      </c>
      <c r="X28" s="61">
        <v>246</v>
      </c>
    </row>
    <row r="29" spans="1:24" x14ac:dyDescent="0.3">
      <c r="A29" t="s">
        <v>85</v>
      </c>
      <c r="B29"/>
      <c r="C29" s="32">
        <v>357</v>
      </c>
      <c r="D29" s="32">
        <v>338</v>
      </c>
      <c r="E29" s="32">
        <v>413</v>
      </c>
      <c r="F29" s="32">
        <v>456</v>
      </c>
      <c r="G29" s="32">
        <v>468</v>
      </c>
      <c r="H29" s="32">
        <v>819</v>
      </c>
      <c r="I29" s="32">
        <v>981</v>
      </c>
      <c r="J29" s="32">
        <v>1181</v>
      </c>
      <c r="K29" s="32">
        <v>1307</v>
      </c>
      <c r="L29" s="32">
        <v>1397</v>
      </c>
      <c r="M29" s="32">
        <v>1441</v>
      </c>
      <c r="N29" s="32">
        <v>1598</v>
      </c>
      <c r="O29" s="32">
        <v>1688</v>
      </c>
      <c r="P29" s="32">
        <v>1713</v>
      </c>
      <c r="Q29" s="32">
        <v>1541</v>
      </c>
      <c r="R29" s="32">
        <v>1408</v>
      </c>
      <c r="S29" s="32">
        <v>1400</v>
      </c>
      <c r="T29" s="32">
        <v>1459</v>
      </c>
      <c r="U29" s="32">
        <v>1490</v>
      </c>
      <c r="V29" s="32">
        <v>1514</v>
      </c>
      <c r="W29" s="32">
        <v>1439</v>
      </c>
      <c r="X29" s="61">
        <v>1496</v>
      </c>
    </row>
    <row r="30" spans="1:24" x14ac:dyDescent="0.3">
      <c r="A30" s="22"/>
      <c r="B30" s="22"/>
      <c r="C30" s="62" t="str">
        <f>IF(C2&gt;0,C2,"")</f>
        <v>2004</v>
      </c>
      <c r="D30" s="62" t="str">
        <f t="shared" ref="D30:W30" si="0">D2</f>
        <v>2005</v>
      </c>
      <c r="E30" s="62" t="str">
        <f t="shared" si="0"/>
        <v>2006</v>
      </c>
      <c r="F30" s="62" t="str">
        <f t="shared" si="0"/>
        <v>2007</v>
      </c>
      <c r="G30" s="62" t="str">
        <f t="shared" si="0"/>
        <v>2008</v>
      </c>
      <c r="H30" s="62" t="str">
        <f t="shared" si="0"/>
        <v>2009</v>
      </c>
      <c r="I30" s="62" t="str">
        <f t="shared" si="0"/>
        <v>2010</v>
      </c>
      <c r="J30" s="62" t="str">
        <f t="shared" si="0"/>
        <v>2011</v>
      </c>
      <c r="K30" s="62" t="str">
        <f t="shared" si="0"/>
        <v>2012</v>
      </c>
      <c r="L30" s="62" t="str">
        <f t="shared" si="0"/>
        <v>2013</v>
      </c>
      <c r="M30" s="62" t="str">
        <f t="shared" si="0"/>
        <v>2014</v>
      </c>
      <c r="N30" s="62" t="str">
        <f t="shared" si="0"/>
        <v>2015</v>
      </c>
      <c r="O30" s="62" t="str">
        <f t="shared" si="0"/>
        <v>2016</v>
      </c>
      <c r="P30" s="62" t="str">
        <f t="shared" si="0"/>
        <v>2017</v>
      </c>
      <c r="Q30" s="62" t="str">
        <f t="shared" si="0"/>
        <v>2018</v>
      </c>
      <c r="R30" s="62" t="str">
        <f t="shared" si="0"/>
        <v>2019</v>
      </c>
      <c r="S30" s="62" t="str">
        <f t="shared" si="0"/>
        <v>2020</v>
      </c>
      <c r="T30" s="62" t="str">
        <f t="shared" si="0"/>
        <v>2021</v>
      </c>
      <c r="U30" s="62" t="str">
        <f t="shared" si="0"/>
        <v>2022</v>
      </c>
      <c r="V30" s="62" t="str">
        <f t="shared" si="0"/>
        <v>2023</v>
      </c>
      <c r="W30" s="62" t="str">
        <f t="shared" si="0"/>
        <v>2024</v>
      </c>
      <c r="X30" s="61" t="s">
        <v>132</v>
      </c>
    </row>
    <row r="31" spans="1:24" x14ac:dyDescent="0.3">
      <c r="A31"/>
      <c r="B31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/>
    </row>
    <row r="32" spans="1:24" x14ac:dyDescent="0.3">
      <c r="A32" s="27"/>
      <c r="B32"/>
      <c r="C32"/>
      <c r="D32" s="28"/>
      <c r="E32" s="28"/>
      <c r="F32" s="28"/>
      <c r="G32" s="28"/>
      <c r="H32" s="28"/>
      <c r="I32" s="28"/>
      <c r="J32" s="28"/>
      <c r="K32" s="28"/>
      <c r="L32" s="28"/>
      <c r="M32" s="28"/>
    </row>
    <row r="33" spans="1:31" x14ac:dyDescent="0.3">
      <c r="A33" s="26" t="s">
        <v>34</v>
      </c>
      <c r="B33"/>
      <c r="C33"/>
      <c r="D33" s="26" t="s">
        <v>35</v>
      </c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</row>
    <row r="34" spans="1:31" x14ac:dyDescent="0.3">
      <c r="A34" s="26" t="s">
        <v>36</v>
      </c>
      <c r="B34" s="26" t="s">
        <v>76</v>
      </c>
      <c r="C34" s="26" t="s">
        <v>16</v>
      </c>
      <c r="D34" s="29" t="s">
        <v>39</v>
      </c>
      <c r="E34" s="29" t="s">
        <v>40</v>
      </c>
      <c r="F34" s="29" t="s">
        <v>41</v>
      </c>
      <c r="G34" s="29" t="s">
        <v>42</v>
      </c>
      <c r="H34" s="29" t="s">
        <v>43</v>
      </c>
      <c r="I34" s="29" t="s">
        <v>44</v>
      </c>
      <c r="J34" s="29" t="s">
        <v>45</v>
      </c>
      <c r="K34" s="29" t="s">
        <v>46</v>
      </c>
      <c r="L34" s="29" t="s">
        <v>47</v>
      </c>
      <c r="M34" s="29" t="s">
        <v>48</v>
      </c>
      <c r="N34" s="29" t="s">
        <v>86</v>
      </c>
      <c r="O34" t="s">
        <v>88</v>
      </c>
      <c r="P34" s="29" t="s">
        <v>89</v>
      </c>
      <c r="Q34" t="s">
        <v>93</v>
      </c>
      <c r="R34" t="s">
        <v>94</v>
      </c>
      <c r="S34" t="s">
        <v>96</v>
      </c>
      <c r="T34" t="s">
        <v>97</v>
      </c>
      <c r="U34" t="s">
        <v>98</v>
      </c>
      <c r="V34" t="s">
        <v>99</v>
      </c>
      <c r="W34" t="s">
        <v>100</v>
      </c>
      <c r="X34" t="s">
        <v>101</v>
      </c>
      <c r="Y34" t="s">
        <v>132</v>
      </c>
      <c r="Z34"/>
      <c r="AA34"/>
      <c r="AB34"/>
      <c r="AC34"/>
      <c r="AD34"/>
      <c r="AE34"/>
    </row>
    <row r="35" spans="1:31" x14ac:dyDescent="0.3">
      <c r="A35" s="27" t="s">
        <v>5</v>
      </c>
      <c r="B35" s="27" t="s">
        <v>74</v>
      </c>
      <c r="C35" s="27" t="s">
        <v>62</v>
      </c>
      <c r="D35">
        <v>0</v>
      </c>
      <c r="E35">
        <v>0</v>
      </c>
      <c r="F35">
        <v>0</v>
      </c>
      <c r="G35">
        <v>0</v>
      </c>
      <c r="H35" s="28">
        <v>2</v>
      </c>
      <c r="I35" s="28">
        <v>6</v>
      </c>
      <c r="J35" s="28">
        <v>18</v>
      </c>
      <c r="K35" s="28">
        <v>20</v>
      </c>
      <c r="L35" s="28">
        <v>28</v>
      </c>
      <c r="M35" s="28">
        <v>29</v>
      </c>
      <c r="N35" s="28">
        <v>61</v>
      </c>
      <c r="O35">
        <v>73</v>
      </c>
      <c r="P35" s="28">
        <v>77</v>
      </c>
      <c r="Q35">
        <v>106</v>
      </c>
      <c r="R35">
        <v>116</v>
      </c>
      <c r="S35">
        <v>102</v>
      </c>
      <c r="T35">
        <v>103</v>
      </c>
      <c r="U35">
        <v>118</v>
      </c>
      <c r="V35">
        <v>103</v>
      </c>
      <c r="W35">
        <v>100</v>
      </c>
      <c r="X35">
        <v>76</v>
      </c>
      <c r="Y35">
        <v>83</v>
      </c>
      <c r="Z35"/>
      <c r="AA35"/>
      <c r="AB35"/>
      <c r="AC35"/>
      <c r="AD35"/>
      <c r="AE35"/>
    </row>
    <row r="36" spans="1:31" x14ac:dyDescent="0.3">
      <c r="A36" s="27" t="s">
        <v>5</v>
      </c>
      <c r="B36" s="27" t="s">
        <v>75</v>
      </c>
      <c r="C36" s="27" t="s">
        <v>62</v>
      </c>
      <c r="D36">
        <v>0</v>
      </c>
      <c r="E36">
        <v>0</v>
      </c>
      <c r="F36" s="28">
        <v>3</v>
      </c>
      <c r="G36" s="28">
        <v>21</v>
      </c>
      <c r="H36" s="28">
        <v>18</v>
      </c>
      <c r="I36" s="28">
        <v>28</v>
      </c>
      <c r="J36" s="28">
        <v>36</v>
      </c>
      <c r="K36" s="28">
        <v>67</v>
      </c>
      <c r="L36" s="28">
        <v>88</v>
      </c>
      <c r="M36" s="28">
        <v>84</v>
      </c>
      <c r="N36" s="28">
        <v>96</v>
      </c>
      <c r="O36">
        <v>77</v>
      </c>
      <c r="P36" s="28">
        <v>89</v>
      </c>
      <c r="Q36">
        <v>90</v>
      </c>
      <c r="R36">
        <v>61</v>
      </c>
      <c r="S36">
        <v>66</v>
      </c>
      <c r="T36">
        <v>68</v>
      </c>
      <c r="U36">
        <v>62</v>
      </c>
      <c r="V36">
        <v>51</v>
      </c>
      <c r="W36">
        <v>48</v>
      </c>
      <c r="X36">
        <v>53</v>
      </c>
      <c r="Y36">
        <v>45</v>
      </c>
      <c r="Z36"/>
      <c r="AA36"/>
      <c r="AB36"/>
      <c r="AC36"/>
      <c r="AD36"/>
      <c r="AE36"/>
    </row>
    <row r="37" spans="1:31" x14ac:dyDescent="0.3">
      <c r="A37" s="27" t="s">
        <v>6</v>
      </c>
      <c r="B37" s="27" t="s">
        <v>74</v>
      </c>
      <c r="C37" s="27" t="s">
        <v>62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 s="28">
        <v>12</v>
      </c>
      <c r="M37" s="28">
        <v>14</v>
      </c>
      <c r="N37" s="28">
        <v>32</v>
      </c>
      <c r="O37">
        <v>42</v>
      </c>
      <c r="P37" s="28">
        <v>49</v>
      </c>
      <c r="Q37">
        <v>49</v>
      </c>
      <c r="R37">
        <v>54</v>
      </c>
      <c r="S37">
        <v>45</v>
      </c>
      <c r="T37">
        <v>47</v>
      </c>
      <c r="U37">
        <v>36</v>
      </c>
      <c r="V37">
        <v>48</v>
      </c>
      <c r="W37">
        <v>54</v>
      </c>
      <c r="X37">
        <v>53</v>
      </c>
      <c r="Y37">
        <v>54</v>
      </c>
      <c r="Z37"/>
      <c r="AA37"/>
      <c r="AB37"/>
      <c r="AC37"/>
      <c r="AD37"/>
      <c r="AE37"/>
    </row>
    <row r="38" spans="1:31" x14ac:dyDescent="0.3">
      <c r="A38" s="27" t="s">
        <v>6</v>
      </c>
      <c r="B38" s="27" t="s">
        <v>75</v>
      </c>
      <c r="C38" s="27" t="s">
        <v>62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 s="28">
        <v>1</v>
      </c>
      <c r="L38" s="28">
        <v>7</v>
      </c>
      <c r="M38" s="28">
        <v>12</v>
      </c>
      <c r="N38" s="28">
        <v>14</v>
      </c>
      <c r="O38">
        <v>12</v>
      </c>
      <c r="P38" s="28">
        <v>12</v>
      </c>
      <c r="Q38">
        <v>16</v>
      </c>
      <c r="R38">
        <v>13</v>
      </c>
      <c r="S38">
        <v>7</v>
      </c>
      <c r="T38">
        <v>2</v>
      </c>
      <c r="U38">
        <v>6</v>
      </c>
      <c r="V38">
        <v>4</v>
      </c>
      <c r="W38">
        <v>8</v>
      </c>
      <c r="X38">
        <v>9</v>
      </c>
      <c r="Y38">
        <v>10</v>
      </c>
      <c r="Z38"/>
      <c r="AA38"/>
      <c r="AB38"/>
      <c r="AC38"/>
      <c r="AD38"/>
      <c r="AE38"/>
    </row>
    <row r="39" spans="1:31" x14ac:dyDescent="0.3">
      <c r="A39" s="27" t="s">
        <v>7</v>
      </c>
      <c r="B39" s="27" t="s">
        <v>74</v>
      </c>
      <c r="C39" s="27" t="s">
        <v>62</v>
      </c>
      <c r="D39">
        <v>0</v>
      </c>
      <c r="E39">
        <v>0</v>
      </c>
      <c r="F39" s="28">
        <v>1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 s="28">
        <v>69</v>
      </c>
      <c r="N39" s="28">
        <v>129</v>
      </c>
      <c r="O39">
        <v>161</v>
      </c>
      <c r="P39" s="28">
        <v>177</v>
      </c>
      <c r="Q39">
        <v>181</v>
      </c>
      <c r="R39">
        <v>192</v>
      </c>
      <c r="S39">
        <v>209</v>
      </c>
      <c r="T39">
        <v>206</v>
      </c>
      <c r="U39">
        <v>212</v>
      </c>
      <c r="V39">
        <v>204</v>
      </c>
      <c r="W39">
        <v>217</v>
      </c>
      <c r="X39">
        <v>252</v>
      </c>
      <c r="Y39">
        <v>295</v>
      </c>
      <c r="Z39"/>
      <c r="AA39"/>
      <c r="AB39"/>
      <c r="AC39"/>
      <c r="AD39"/>
      <c r="AE39"/>
    </row>
    <row r="40" spans="1:31" x14ac:dyDescent="0.3">
      <c r="A40" s="27" t="s">
        <v>7</v>
      </c>
      <c r="B40" s="27" t="s">
        <v>75</v>
      </c>
      <c r="C40" s="27" t="s">
        <v>62</v>
      </c>
      <c r="D40" s="28">
        <v>3</v>
      </c>
      <c r="E40" s="28">
        <v>3</v>
      </c>
      <c r="F40" s="28">
        <v>2</v>
      </c>
      <c r="G40" s="28">
        <v>3</v>
      </c>
      <c r="H40" s="28">
        <v>8</v>
      </c>
      <c r="I40" s="28">
        <v>11</v>
      </c>
      <c r="J40" s="28">
        <v>10</v>
      </c>
      <c r="K40" s="28">
        <v>7</v>
      </c>
      <c r="L40" s="28">
        <v>7</v>
      </c>
      <c r="M40">
        <v>0</v>
      </c>
      <c r="N40" s="28">
        <v>7</v>
      </c>
      <c r="O40">
        <v>0</v>
      </c>
      <c r="P40" s="28">
        <v>1</v>
      </c>
      <c r="Q40">
        <v>1</v>
      </c>
      <c r="R40">
        <v>2</v>
      </c>
      <c r="S40">
        <v>1</v>
      </c>
      <c r="T40">
        <v>1</v>
      </c>
      <c r="U40">
        <v>0</v>
      </c>
      <c r="V40">
        <v>4</v>
      </c>
      <c r="W40">
        <v>2</v>
      </c>
      <c r="X40">
        <v>0</v>
      </c>
      <c r="Y40">
        <v>4</v>
      </c>
      <c r="Z40"/>
      <c r="AA40"/>
      <c r="AB40"/>
      <c r="AC40"/>
      <c r="AD40"/>
      <c r="AE40"/>
    </row>
    <row r="41" spans="1:31" x14ac:dyDescent="0.3">
      <c r="A41" s="27" t="s">
        <v>8</v>
      </c>
      <c r="B41" s="27" t="s">
        <v>74</v>
      </c>
      <c r="C41" s="27" t="s">
        <v>62</v>
      </c>
      <c r="D41">
        <v>0</v>
      </c>
      <c r="E41" s="28">
        <v>100</v>
      </c>
      <c r="F41" s="28">
        <v>54</v>
      </c>
      <c r="G41" s="28">
        <v>53</v>
      </c>
      <c r="H41" s="28">
        <v>76</v>
      </c>
      <c r="I41" s="28">
        <v>94</v>
      </c>
      <c r="J41" s="28">
        <v>89</v>
      </c>
      <c r="K41" s="28">
        <v>72</v>
      </c>
      <c r="L41" s="28">
        <v>52</v>
      </c>
      <c r="M41" s="28">
        <v>106</v>
      </c>
      <c r="N41" s="28">
        <v>108</v>
      </c>
      <c r="O41">
        <v>117</v>
      </c>
      <c r="P41" s="28">
        <v>139</v>
      </c>
      <c r="Q41">
        <v>140</v>
      </c>
      <c r="R41">
        <v>139</v>
      </c>
      <c r="S41">
        <v>156</v>
      </c>
      <c r="T41">
        <v>408</v>
      </c>
      <c r="U41">
        <v>501</v>
      </c>
      <c r="V41">
        <v>164</v>
      </c>
      <c r="W41">
        <v>294</v>
      </c>
      <c r="X41">
        <v>135</v>
      </c>
      <c r="Y41">
        <v>132</v>
      </c>
      <c r="Z41"/>
      <c r="AA41"/>
      <c r="AB41"/>
      <c r="AC41"/>
      <c r="AD41"/>
      <c r="AE41"/>
    </row>
    <row r="42" spans="1:31" x14ac:dyDescent="0.3">
      <c r="A42" s="27" t="s">
        <v>8</v>
      </c>
      <c r="B42" s="27" t="s">
        <v>75</v>
      </c>
      <c r="C42" s="27" t="s">
        <v>62</v>
      </c>
      <c r="D42">
        <v>0</v>
      </c>
      <c r="E42">
        <v>0</v>
      </c>
      <c r="F42" s="28">
        <v>107</v>
      </c>
      <c r="G42" s="28">
        <v>166</v>
      </c>
      <c r="H42" s="28">
        <v>145</v>
      </c>
      <c r="I42" s="28">
        <v>199</v>
      </c>
      <c r="J42" s="28">
        <v>323</v>
      </c>
      <c r="K42" s="28">
        <v>383</v>
      </c>
      <c r="L42" s="28">
        <v>370</v>
      </c>
      <c r="M42" s="28">
        <v>371</v>
      </c>
      <c r="N42" s="28">
        <v>440</v>
      </c>
      <c r="O42">
        <v>460</v>
      </c>
      <c r="P42" s="28">
        <v>450</v>
      </c>
      <c r="Q42">
        <v>485</v>
      </c>
      <c r="R42">
        <v>549</v>
      </c>
      <c r="S42">
        <v>449</v>
      </c>
      <c r="T42">
        <v>307</v>
      </c>
      <c r="U42">
        <v>73</v>
      </c>
      <c r="V42">
        <v>159</v>
      </c>
      <c r="W42">
        <v>43</v>
      </c>
      <c r="X42">
        <v>136</v>
      </c>
      <c r="Y42">
        <v>122</v>
      </c>
      <c r="Z42"/>
      <c r="AA42"/>
      <c r="AB42"/>
      <c r="AC42"/>
      <c r="AD42"/>
      <c r="AE42"/>
    </row>
    <row r="43" spans="1:31" x14ac:dyDescent="0.3">
      <c r="A43" s="27" t="s">
        <v>9</v>
      </c>
      <c r="B43" s="27" t="s">
        <v>74</v>
      </c>
      <c r="C43" s="27" t="s">
        <v>62</v>
      </c>
      <c r="D43">
        <v>0</v>
      </c>
      <c r="E43">
        <v>0</v>
      </c>
      <c r="F43">
        <v>0</v>
      </c>
      <c r="G43">
        <v>0</v>
      </c>
      <c r="H43" s="28">
        <v>22</v>
      </c>
      <c r="I43" s="28">
        <v>19</v>
      </c>
      <c r="J43" s="28">
        <v>19</v>
      </c>
      <c r="K43" s="28">
        <v>12</v>
      </c>
      <c r="L43" s="28">
        <v>13</v>
      </c>
      <c r="M43" s="28">
        <v>12</v>
      </c>
      <c r="N43" s="28">
        <v>14</v>
      </c>
      <c r="O43">
        <v>24</v>
      </c>
      <c r="P43" s="28">
        <v>36</v>
      </c>
      <c r="Q43">
        <v>57</v>
      </c>
      <c r="R43">
        <v>67</v>
      </c>
      <c r="S43">
        <v>41</v>
      </c>
      <c r="T43">
        <v>23</v>
      </c>
      <c r="U43">
        <v>25</v>
      </c>
      <c r="V43">
        <v>26</v>
      </c>
      <c r="W43">
        <v>20</v>
      </c>
      <c r="X43">
        <v>16</v>
      </c>
      <c r="Y43">
        <v>18</v>
      </c>
      <c r="Z43"/>
      <c r="AA43"/>
      <c r="AB43"/>
      <c r="AC43"/>
      <c r="AD43"/>
      <c r="AE43"/>
    </row>
    <row r="44" spans="1:31" x14ac:dyDescent="0.3">
      <c r="A44" s="27" t="s">
        <v>9</v>
      </c>
      <c r="B44" s="27" t="s">
        <v>75</v>
      </c>
      <c r="C44" s="27" t="s">
        <v>62</v>
      </c>
      <c r="D44">
        <v>0</v>
      </c>
      <c r="E44">
        <v>0</v>
      </c>
      <c r="F44">
        <v>0</v>
      </c>
      <c r="G44">
        <v>0</v>
      </c>
      <c r="H44" s="28">
        <v>72</v>
      </c>
      <c r="I44" s="28">
        <v>89</v>
      </c>
      <c r="J44" s="28">
        <v>65</v>
      </c>
      <c r="K44" s="28">
        <v>64</v>
      </c>
      <c r="L44" s="28">
        <v>68</v>
      </c>
      <c r="M44" s="28">
        <v>65</v>
      </c>
      <c r="N44" s="28">
        <v>63</v>
      </c>
      <c r="O44">
        <v>71</v>
      </c>
      <c r="P44" s="28">
        <v>77</v>
      </c>
      <c r="Q44">
        <v>95</v>
      </c>
      <c r="R44">
        <v>90</v>
      </c>
      <c r="S44">
        <v>94</v>
      </c>
      <c r="T44">
        <v>95</v>
      </c>
      <c r="U44">
        <v>94</v>
      </c>
      <c r="V44">
        <v>85</v>
      </c>
      <c r="W44">
        <v>93</v>
      </c>
      <c r="X44">
        <v>92</v>
      </c>
      <c r="Y44">
        <v>96</v>
      </c>
      <c r="Z44"/>
      <c r="AA44"/>
      <c r="AB44"/>
      <c r="AC44"/>
      <c r="AD44"/>
      <c r="AE44"/>
    </row>
    <row r="45" spans="1:31" x14ac:dyDescent="0.3">
      <c r="A45" s="27" t="s">
        <v>10</v>
      </c>
      <c r="B45" s="27" t="s">
        <v>74</v>
      </c>
      <c r="C45" s="27" t="s">
        <v>62</v>
      </c>
      <c r="D45" s="28">
        <v>21</v>
      </c>
      <c r="E45" s="28">
        <v>43</v>
      </c>
      <c r="F45" s="28">
        <v>78</v>
      </c>
      <c r="G45" s="28">
        <v>126</v>
      </c>
      <c r="H45" s="28">
        <v>133</v>
      </c>
      <c r="I45" s="28">
        <v>161</v>
      </c>
      <c r="J45" s="28">
        <v>162</v>
      </c>
      <c r="K45" s="28">
        <v>169</v>
      </c>
      <c r="L45" s="28">
        <v>176</v>
      </c>
      <c r="M45" s="28">
        <v>177</v>
      </c>
      <c r="N45" s="28">
        <v>152</v>
      </c>
      <c r="O45">
        <v>139</v>
      </c>
      <c r="P45" s="28">
        <v>133</v>
      </c>
      <c r="Q45">
        <v>131</v>
      </c>
      <c r="R45">
        <v>145</v>
      </c>
      <c r="S45">
        <v>162</v>
      </c>
      <c r="T45">
        <v>147</v>
      </c>
      <c r="U45">
        <v>146</v>
      </c>
      <c r="V45">
        <v>142</v>
      </c>
      <c r="W45">
        <v>152</v>
      </c>
      <c r="X45">
        <v>153</v>
      </c>
      <c r="Y45">
        <v>143</v>
      </c>
      <c r="Z45"/>
      <c r="AA45"/>
      <c r="AB45"/>
      <c r="AC45"/>
      <c r="AD45"/>
      <c r="AE45"/>
    </row>
    <row r="46" spans="1:31" x14ac:dyDescent="0.3">
      <c r="A46" s="27" t="s">
        <v>10</v>
      </c>
      <c r="B46" s="27" t="s">
        <v>75</v>
      </c>
      <c r="C46" s="27" t="s">
        <v>62</v>
      </c>
      <c r="D46" s="28">
        <v>83</v>
      </c>
      <c r="E46" s="28">
        <v>118</v>
      </c>
      <c r="F46" s="28">
        <v>256</v>
      </c>
      <c r="G46" s="28">
        <v>262</v>
      </c>
      <c r="H46" s="28">
        <v>270</v>
      </c>
      <c r="I46" s="28">
        <v>245</v>
      </c>
      <c r="J46" s="28">
        <v>272</v>
      </c>
      <c r="K46" s="28">
        <v>254</v>
      </c>
      <c r="L46" s="28">
        <v>236</v>
      </c>
      <c r="M46" s="28">
        <v>228</v>
      </c>
      <c r="N46" s="28">
        <v>230</v>
      </c>
      <c r="O46" s="60">
        <v>207</v>
      </c>
      <c r="P46" s="28">
        <v>160</v>
      </c>
      <c r="Q46" s="60">
        <v>159</v>
      </c>
      <c r="R46" s="60">
        <v>137</v>
      </c>
      <c r="S46" s="60">
        <v>123</v>
      </c>
      <c r="T46" s="60">
        <v>123</v>
      </c>
      <c r="U46" s="60">
        <v>107</v>
      </c>
      <c r="V46" s="60">
        <v>126</v>
      </c>
      <c r="W46" s="60">
        <v>113</v>
      </c>
      <c r="X46" s="23">
        <v>106</v>
      </c>
      <c r="Y46" s="23">
        <v>101</v>
      </c>
    </row>
    <row r="47" spans="1:31" x14ac:dyDescent="0.3">
      <c r="A47" s="27" t="s">
        <v>11</v>
      </c>
      <c r="B47" s="27" t="s">
        <v>74</v>
      </c>
      <c r="C47" s="27" t="s">
        <v>62</v>
      </c>
      <c r="D47">
        <v>0</v>
      </c>
      <c r="E47" s="28">
        <v>54</v>
      </c>
      <c r="F47" s="28">
        <v>88</v>
      </c>
      <c r="G47" s="28">
        <v>75</v>
      </c>
      <c r="H47" s="28">
        <v>31</v>
      </c>
      <c r="I47" s="28">
        <v>81</v>
      </c>
      <c r="J47" s="28">
        <v>97</v>
      </c>
      <c r="K47" s="28">
        <v>93</v>
      </c>
      <c r="L47" s="28">
        <v>85</v>
      </c>
      <c r="M47" s="28">
        <v>89</v>
      </c>
      <c r="N47" s="28">
        <v>77</v>
      </c>
      <c r="O47" s="60">
        <v>82</v>
      </c>
      <c r="P47" s="28">
        <v>86</v>
      </c>
      <c r="Q47" s="60">
        <v>64</v>
      </c>
      <c r="R47" s="60">
        <v>55</v>
      </c>
      <c r="S47" s="60">
        <v>57</v>
      </c>
      <c r="T47" s="60">
        <v>47</v>
      </c>
      <c r="U47" s="60">
        <v>41</v>
      </c>
      <c r="V47" s="60">
        <v>30</v>
      </c>
      <c r="W47" s="60">
        <v>39</v>
      </c>
      <c r="X47" s="23">
        <v>46</v>
      </c>
      <c r="Y47" s="23">
        <v>57</v>
      </c>
    </row>
    <row r="48" spans="1:31" x14ac:dyDescent="0.3">
      <c r="A48" s="27" t="s">
        <v>11</v>
      </c>
      <c r="B48" s="27" t="s">
        <v>75</v>
      </c>
      <c r="C48" s="27" t="s">
        <v>62</v>
      </c>
      <c r="D48">
        <v>0</v>
      </c>
      <c r="E48" s="28">
        <v>1</v>
      </c>
      <c r="F48" s="28">
        <v>1</v>
      </c>
      <c r="G48" s="28">
        <v>2</v>
      </c>
      <c r="H48" s="28">
        <v>1</v>
      </c>
      <c r="I48" s="28">
        <v>4</v>
      </c>
      <c r="J48" s="28">
        <v>6</v>
      </c>
      <c r="K48" s="28">
        <v>6</v>
      </c>
      <c r="L48" s="28">
        <v>1</v>
      </c>
      <c r="M48" s="28">
        <v>5</v>
      </c>
      <c r="N48" s="28">
        <v>3</v>
      </c>
      <c r="O48" s="60">
        <v>5</v>
      </c>
      <c r="P48" s="28">
        <v>6</v>
      </c>
      <c r="Q48" s="60">
        <v>2</v>
      </c>
      <c r="R48" s="60">
        <v>2</v>
      </c>
      <c r="S48" s="60">
        <v>3</v>
      </c>
      <c r="T48" s="60">
        <v>3</v>
      </c>
      <c r="U48" s="60">
        <v>4</v>
      </c>
      <c r="V48" s="60">
        <v>6</v>
      </c>
      <c r="W48" s="60">
        <v>8</v>
      </c>
      <c r="X48" s="23">
        <v>7</v>
      </c>
      <c r="Y48" s="23">
        <v>5</v>
      </c>
    </row>
    <row r="49" spans="1:25" x14ac:dyDescent="0.3">
      <c r="A49" s="27" t="s">
        <v>12</v>
      </c>
      <c r="B49" s="27" t="s">
        <v>74</v>
      </c>
      <c r="C49" s="27" t="s">
        <v>62</v>
      </c>
      <c r="D49">
        <v>0</v>
      </c>
      <c r="E49">
        <v>0</v>
      </c>
      <c r="F49">
        <v>0</v>
      </c>
      <c r="G49" s="28">
        <v>1</v>
      </c>
      <c r="H49" s="28">
        <v>4</v>
      </c>
      <c r="I49" s="28">
        <v>6</v>
      </c>
      <c r="J49" s="28">
        <v>8</v>
      </c>
      <c r="K49" s="28">
        <v>8</v>
      </c>
      <c r="L49" s="28">
        <v>5</v>
      </c>
      <c r="M49" s="28">
        <v>5</v>
      </c>
      <c r="N49" s="28">
        <v>7</v>
      </c>
      <c r="O49" s="60">
        <v>6</v>
      </c>
      <c r="P49" s="28">
        <v>4</v>
      </c>
      <c r="Q49" s="60">
        <v>10</v>
      </c>
      <c r="R49" s="60">
        <v>11</v>
      </c>
      <c r="S49" s="60">
        <v>10</v>
      </c>
      <c r="T49" s="60">
        <v>9</v>
      </c>
      <c r="U49" s="60">
        <v>5</v>
      </c>
      <c r="V49" s="60">
        <v>9</v>
      </c>
      <c r="W49" s="60">
        <v>6</v>
      </c>
      <c r="X49" s="23">
        <v>2</v>
      </c>
      <c r="Y49" s="23">
        <v>6</v>
      </c>
    </row>
    <row r="50" spans="1:25" x14ac:dyDescent="0.3">
      <c r="A50" s="27" t="s">
        <v>12</v>
      </c>
      <c r="B50" s="27" t="s">
        <v>75</v>
      </c>
      <c r="C50" s="27" t="s">
        <v>62</v>
      </c>
      <c r="D50">
        <v>0</v>
      </c>
      <c r="E50">
        <v>0</v>
      </c>
      <c r="F50" s="28">
        <v>4</v>
      </c>
      <c r="G50" s="28">
        <v>5</v>
      </c>
      <c r="H50" s="28">
        <v>6</v>
      </c>
      <c r="I50" s="28">
        <v>3</v>
      </c>
      <c r="J50" s="28">
        <v>11</v>
      </c>
      <c r="K50" s="28">
        <v>12</v>
      </c>
      <c r="L50" s="28">
        <v>14</v>
      </c>
      <c r="M50" s="28">
        <v>23</v>
      </c>
      <c r="N50" s="28">
        <v>20</v>
      </c>
      <c r="O50" s="60">
        <v>20</v>
      </c>
      <c r="P50" s="28">
        <v>37</v>
      </c>
      <c r="Q50" s="60">
        <v>32</v>
      </c>
      <c r="R50" s="60">
        <v>25</v>
      </c>
      <c r="S50" s="60">
        <v>25</v>
      </c>
      <c r="T50" s="60">
        <v>26</v>
      </c>
      <c r="U50" s="60">
        <v>23</v>
      </c>
      <c r="V50" s="60">
        <v>22</v>
      </c>
      <c r="W50" s="60">
        <v>22</v>
      </c>
      <c r="X50" s="23">
        <v>28</v>
      </c>
      <c r="Y50" s="23">
        <v>25</v>
      </c>
    </row>
    <row r="51" spans="1:25" x14ac:dyDescent="0.3">
      <c r="A51" s="27" t="s">
        <v>13</v>
      </c>
      <c r="B51" s="27" t="s">
        <v>74</v>
      </c>
      <c r="C51" s="27" t="s">
        <v>62</v>
      </c>
      <c r="D51" s="28">
        <v>349</v>
      </c>
      <c r="E51" s="28">
        <v>245</v>
      </c>
      <c r="F51" s="28">
        <v>255</v>
      </c>
      <c r="G51" s="28">
        <v>267</v>
      </c>
      <c r="H51" s="28">
        <v>262</v>
      </c>
      <c r="I51" s="28">
        <v>532</v>
      </c>
      <c r="J51" s="28">
        <v>677</v>
      </c>
      <c r="K51" s="28">
        <v>860</v>
      </c>
      <c r="L51" s="28">
        <v>964</v>
      </c>
      <c r="M51" s="28">
        <v>1038</v>
      </c>
      <c r="N51" s="28">
        <v>1038</v>
      </c>
      <c r="O51" s="60">
        <v>1040</v>
      </c>
      <c r="P51" s="28">
        <v>1088</v>
      </c>
      <c r="Q51" s="60">
        <v>1130</v>
      </c>
      <c r="R51" s="60">
        <v>928</v>
      </c>
      <c r="S51" s="60">
        <v>760</v>
      </c>
      <c r="T51" s="60">
        <v>732</v>
      </c>
      <c r="U51" s="60">
        <v>763</v>
      </c>
      <c r="V51" s="60">
        <v>735</v>
      </c>
      <c r="W51" s="60">
        <v>723</v>
      </c>
      <c r="X51" s="23">
        <v>659</v>
      </c>
      <c r="Y51" s="23">
        <v>715</v>
      </c>
    </row>
    <row r="52" spans="1:25" x14ac:dyDescent="0.3">
      <c r="A52" s="27" t="s">
        <v>13</v>
      </c>
      <c r="B52" s="27" t="s">
        <v>75</v>
      </c>
      <c r="C52" s="27" t="s">
        <v>62</v>
      </c>
      <c r="D52" s="28">
        <v>2</v>
      </c>
      <c r="E52" s="28">
        <v>44</v>
      </c>
      <c r="F52" s="28">
        <v>75</v>
      </c>
      <c r="G52" s="28">
        <v>85</v>
      </c>
      <c r="H52" s="28">
        <v>70</v>
      </c>
      <c r="I52" s="28">
        <v>108</v>
      </c>
      <c r="J52" s="28">
        <v>108</v>
      </c>
      <c r="K52" s="28">
        <v>98</v>
      </c>
      <c r="L52" s="28">
        <v>94</v>
      </c>
      <c r="M52" s="28">
        <v>78</v>
      </c>
      <c r="N52" s="28">
        <v>106</v>
      </c>
      <c r="O52" s="60">
        <v>256</v>
      </c>
      <c r="P52" s="28">
        <v>273</v>
      </c>
      <c r="Q52" s="60">
        <v>246</v>
      </c>
      <c r="R52" s="60">
        <v>202</v>
      </c>
      <c r="S52" s="60">
        <v>189</v>
      </c>
      <c r="T52" s="60">
        <v>189</v>
      </c>
      <c r="U52" s="60">
        <v>159</v>
      </c>
      <c r="V52" s="60">
        <v>178</v>
      </c>
      <c r="W52" s="60">
        <v>182</v>
      </c>
      <c r="X52" s="23">
        <v>173</v>
      </c>
      <c r="Y52" s="23">
        <v>208</v>
      </c>
    </row>
    <row r="53" spans="1:25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 s="24"/>
    </row>
    <row r="54" spans="1:25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 s="24"/>
    </row>
    <row r="55" spans="1:25" x14ac:dyDescent="0.3">
      <c r="A55"/>
      <c r="B55">
        <v>2</v>
      </c>
      <c r="C55">
        <v>3</v>
      </c>
      <c r="D55">
        <v>4</v>
      </c>
      <c r="E55">
        <v>5</v>
      </c>
      <c r="F55">
        <v>6</v>
      </c>
      <c r="G55">
        <v>7</v>
      </c>
      <c r="H55">
        <v>8</v>
      </c>
      <c r="I55"/>
      <c r="J55"/>
      <c r="K55"/>
      <c r="L55"/>
      <c r="M55"/>
      <c r="N55" s="24"/>
    </row>
    <row r="56" spans="1:25" ht="28.5" x14ac:dyDescent="0.3">
      <c r="A56" s="30" t="str">
        <f>Auswahl_Jahr&amp;" "&amp;Auswahl_Status</f>
        <v>2025 24</v>
      </c>
      <c r="B56" s="17"/>
      <c r="C56" s="8" t="s">
        <v>30</v>
      </c>
      <c r="D56" s="9"/>
      <c r="E56" s="9"/>
      <c r="F56" s="8" t="s">
        <v>31</v>
      </c>
      <c r="G56" s="9"/>
      <c r="H56" s="9"/>
      <c r="I56"/>
      <c r="J56"/>
      <c r="K56"/>
      <c r="L56"/>
      <c r="M56"/>
    </row>
    <row r="57" spans="1:25" ht="40.5" x14ac:dyDescent="0.3">
      <c r="A57" s="20" t="s">
        <v>0</v>
      </c>
      <c r="B57" s="19" t="s">
        <v>24</v>
      </c>
      <c r="C57" s="10" t="s">
        <v>25</v>
      </c>
      <c r="D57" s="11" t="s">
        <v>26</v>
      </c>
      <c r="E57" s="11" t="s">
        <v>27</v>
      </c>
      <c r="F57" s="10" t="s">
        <v>28</v>
      </c>
      <c r="G57" s="11" t="s">
        <v>26</v>
      </c>
      <c r="H57" s="11" t="s">
        <v>27</v>
      </c>
      <c r="I57"/>
      <c r="J57"/>
      <c r="K57"/>
      <c r="L57"/>
      <c r="M57"/>
    </row>
    <row r="58" spans="1:25" x14ac:dyDescent="0.3">
      <c r="A58" s="12" t="s">
        <v>5</v>
      </c>
      <c r="B58" s="14">
        <f>IF(Auswahl_Jahr&lt;2004,,LOOKUP(TEXT($A$56,"####"),olap_iba!$30:$30,olap_iba!$5:$5))</f>
        <v>286</v>
      </c>
      <c r="C58" s="13">
        <f>IF(Auswahl_Jahr&lt;2004,,LOOKUP(TEXT($A$56,"####"),olap_iba!$30:$30,olap_iba!$3:$3))</f>
        <v>215</v>
      </c>
      <c r="D58" s="14">
        <f>C58-E58</f>
        <v>132</v>
      </c>
      <c r="E58" s="14">
        <f>IF(Auswahl_Jahr&lt;2004,,LOOKUP(TEXT($A$56,"####"),olap_iba!$34:$34,olap_iba!$35:$35))</f>
        <v>83</v>
      </c>
      <c r="F58" s="13">
        <f>IF(Auswahl_Jahr&lt;2004,,LOOKUP(TEXT($A$56,"####"),olap_iba!$30:$30,olap_iba!$4:$4))</f>
        <v>71</v>
      </c>
      <c r="G58" s="14">
        <f>F58-H58</f>
        <v>26</v>
      </c>
      <c r="H58" s="14">
        <f>IF(Auswahl_Jahr&lt;2004,,LOOKUP(TEXT($A$56,"####"),olap_iba!$34:$34,olap_iba!$36:$36))</f>
        <v>45</v>
      </c>
      <c r="I58"/>
      <c r="J58"/>
      <c r="K58"/>
      <c r="L58"/>
      <c r="M58"/>
    </row>
    <row r="59" spans="1:25" x14ac:dyDescent="0.3">
      <c r="A59" s="12" t="s">
        <v>6</v>
      </c>
      <c r="B59" s="14">
        <f>IF(Auswahl_Jahr&lt;2004,,LOOKUP(TEXT($A$56,"####"),olap_iba!$30:$30,olap_iba!$8:$8))</f>
        <v>467</v>
      </c>
      <c r="C59" s="13">
        <f>IF(Auswahl_Jahr&lt;2004,,LOOKUP(TEXT($A$56,"####"),olap_iba!$30:$30,olap_iba!$6:$6))</f>
        <v>404</v>
      </c>
      <c r="D59" s="14">
        <f t="shared" ref="D59:D67" si="1">C59-E59</f>
        <v>350</v>
      </c>
      <c r="E59" s="14">
        <f>IF(Auswahl_Jahr&lt;2004,,LOOKUP(TEXT($A$56,"####"),olap_iba!$34:$34,olap_iba!$37:$37))</f>
        <v>54</v>
      </c>
      <c r="F59" s="13">
        <f>IF(Auswahl_Jahr&lt;2004,,LOOKUP(TEXT($A$56,"####"),olap_iba!$30:$30,olap_iba!$7:$7))</f>
        <v>63</v>
      </c>
      <c r="G59" s="14">
        <f t="shared" ref="G59:G67" si="2">F59-H59</f>
        <v>53</v>
      </c>
      <c r="H59" s="14">
        <f>IF(Auswahl_Jahr&lt;2004,,LOOKUP(TEXT($A$56,"####"),olap_iba!$34:$34,olap_iba!$38:$38))</f>
        <v>10</v>
      </c>
      <c r="I59"/>
      <c r="J59"/>
      <c r="K59"/>
      <c r="L59"/>
      <c r="M59"/>
    </row>
    <row r="60" spans="1:25" x14ac:dyDescent="0.3">
      <c r="A60" s="12" t="s">
        <v>7</v>
      </c>
      <c r="B60" s="14">
        <f>IF(Auswahl_Jahr&lt;2004,,LOOKUP(TEXT($A$56,"####"),olap_iba!$30:$30,olap_iba!$11:$11))</f>
        <v>1401</v>
      </c>
      <c r="C60" s="13">
        <f>IF(Auswahl_Jahr&lt;2004,,LOOKUP(TEXT($A$56,"####"),olap_iba!$30:$30,olap_iba!$9:$9))</f>
        <v>1292</v>
      </c>
      <c r="D60" s="14">
        <f t="shared" si="1"/>
        <v>997</v>
      </c>
      <c r="E60" s="14">
        <f>IF(Auswahl_Jahr&lt;2004,,LOOKUP(TEXT($A$56,"####"),olap_iba!$34:$34,olap_iba!$39:$39))</f>
        <v>295</v>
      </c>
      <c r="F60" s="13">
        <f>IF(Auswahl_Jahr&lt;2004,,LOOKUP(TEXT($A$56,"####"),olap_iba!$30:$30,olap_iba!$10:$10))</f>
        <v>109</v>
      </c>
      <c r="G60" s="14">
        <f t="shared" si="2"/>
        <v>105</v>
      </c>
      <c r="H60" s="14">
        <f>IF(Auswahl_Jahr&lt;2004,,LOOKUP(TEXT($A$56,"####"),olap_iba!$34:$34,olap_iba!$40:$40))</f>
        <v>4</v>
      </c>
      <c r="I60"/>
      <c r="J60"/>
      <c r="K60"/>
      <c r="L60"/>
      <c r="M60"/>
    </row>
    <row r="61" spans="1:25" x14ac:dyDescent="0.3">
      <c r="A61" s="12" t="s">
        <v>8</v>
      </c>
      <c r="B61" s="14">
        <f>IF(Auswahl_Jahr&lt;2004,,LOOKUP(TEXT($A$56,"####"),olap_iba!$30:$30,olap_iba!$14:$14))</f>
        <v>1975</v>
      </c>
      <c r="C61" s="13">
        <f>IF(Auswahl_Jahr&lt;2004,,LOOKUP(TEXT($A$56,"####"),olap_iba!$30:$30,olap_iba!$12:$12))</f>
        <v>1719</v>
      </c>
      <c r="D61" s="14">
        <f t="shared" si="1"/>
        <v>1587</v>
      </c>
      <c r="E61" s="14">
        <f>IF(Auswahl_Jahr&lt;2004,,LOOKUP(TEXT($A$56,"####"),olap_iba!$34:$34,olap_iba!$41:$41))</f>
        <v>132</v>
      </c>
      <c r="F61" s="13">
        <f>IF(Auswahl_Jahr&lt;2004,,LOOKUP(TEXT($A$56,"####"),olap_iba!$30:$30,olap_iba!$13:$13))</f>
        <v>256</v>
      </c>
      <c r="G61" s="14">
        <f t="shared" si="2"/>
        <v>134</v>
      </c>
      <c r="H61" s="14">
        <f>IF(Auswahl_Jahr&lt;2004,,LOOKUP(TEXT($A$56,"####"),olap_iba!$34:$34,olap_iba!$42:$42))</f>
        <v>122</v>
      </c>
      <c r="I61"/>
      <c r="J61"/>
      <c r="K61"/>
      <c r="L61"/>
      <c r="M61"/>
    </row>
    <row r="62" spans="1:25" x14ac:dyDescent="0.3">
      <c r="A62" s="12" t="s">
        <v>9</v>
      </c>
      <c r="B62" s="14">
        <f>IF(Auswahl_Jahr&lt;2004,,LOOKUP(TEXT($A$56,"####"),olap_iba!$30:$30,olap_iba!$17:$17))</f>
        <v>418</v>
      </c>
      <c r="C62" s="13">
        <f>IF(Auswahl_Jahr&lt;2004,,LOOKUP(TEXT($A$56,"####"),olap_iba!$30:$30,olap_iba!$15:$15))</f>
        <v>235</v>
      </c>
      <c r="D62" s="14">
        <f t="shared" si="1"/>
        <v>217</v>
      </c>
      <c r="E62" s="14">
        <f>IF(Auswahl_Jahr&lt;2004,,LOOKUP(TEXT($A$56,"####"),olap_iba!$34:$34,olap_iba!$43:$43))</f>
        <v>18</v>
      </c>
      <c r="F62" s="13">
        <f>IF(Auswahl_Jahr&lt;2004,,LOOKUP(TEXT($A$56,"####"),olap_iba!$30:$30,olap_iba!$16:$16))</f>
        <v>183</v>
      </c>
      <c r="G62" s="14">
        <f t="shared" si="2"/>
        <v>87</v>
      </c>
      <c r="H62" s="14">
        <f>IF(Auswahl_Jahr&lt;2004,,LOOKUP(TEXT($A$56,"####"),olap_iba!$34:$34,olap_iba!$44:$44))</f>
        <v>96</v>
      </c>
      <c r="I62"/>
      <c r="J62"/>
      <c r="K62"/>
      <c r="L62"/>
      <c r="M62"/>
    </row>
    <row r="63" spans="1:25" x14ac:dyDescent="0.3">
      <c r="A63" s="12" t="s">
        <v>10</v>
      </c>
      <c r="B63" s="14">
        <f>IF(Auswahl_Jahr&lt;2004,,LOOKUP(TEXT($A$56,"####"),olap_iba!$30:$30,olap_iba!$20:$20))</f>
        <v>1488</v>
      </c>
      <c r="C63" s="13">
        <f>IF(Auswahl_Jahr&lt;2004,,LOOKUP(TEXT($A$56,"####"),olap_iba!$30:$30,olap_iba!$18:$18))</f>
        <v>1270</v>
      </c>
      <c r="D63" s="14">
        <f t="shared" si="1"/>
        <v>1127</v>
      </c>
      <c r="E63" s="14">
        <f>IF(Auswahl_Jahr&lt;2004,,LOOKUP(TEXT($A$56,"####"),olap_iba!$34:$34,olap_iba!$45:$45))</f>
        <v>143</v>
      </c>
      <c r="F63" s="13">
        <f>IF(Auswahl_Jahr&lt;2004,,LOOKUP(TEXT($A$56,"####"),olap_iba!$30:$30,olap_iba!$19:$19))</f>
        <v>218</v>
      </c>
      <c r="G63" s="14">
        <f t="shared" si="2"/>
        <v>117</v>
      </c>
      <c r="H63" s="14">
        <f>IF(Auswahl_Jahr&lt;2004,,LOOKUP(TEXT($A$56,"####"),olap_iba!$34:$34,olap_iba!$46:$46))</f>
        <v>101</v>
      </c>
      <c r="I63"/>
      <c r="J63"/>
      <c r="K63"/>
      <c r="L63"/>
      <c r="M63"/>
    </row>
    <row r="64" spans="1:25" x14ac:dyDescent="0.3">
      <c r="A64" s="12" t="s">
        <v>11</v>
      </c>
      <c r="B64" s="14">
        <f>IF(Auswahl_Jahr&lt;2004,,LOOKUP(TEXT($A$56,"####"),olap_iba!$30:$30,olap_iba!$23:$23))</f>
        <v>504</v>
      </c>
      <c r="C64" s="13">
        <f>IF(Auswahl_Jahr&lt;2004,,LOOKUP(TEXT($A$56,"####"),olap_iba!$30:$30,olap_iba!$21:$21))</f>
        <v>451</v>
      </c>
      <c r="D64" s="14">
        <f t="shared" si="1"/>
        <v>394</v>
      </c>
      <c r="E64" s="14">
        <f>IF(Auswahl_Jahr&lt;2004,,LOOKUP(TEXT($A$56,"####"),olap_iba!$34:$34,olap_iba!$47:$47))</f>
        <v>57</v>
      </c>
      <c r="F64" s="13">
        <f>IF(Auswahl_Jahr&lt;2004,,LOOKUP(TEXT($A$56,"####"),olap_iba!$30:$30,olap_iba!$22:$22))</f>
        <v>53</v>
      </c>
      <c r="G64" s="14">
        <f t="shared" si="2"/>
        <v>48</v>
      </c>
      <c r="H64" s="14">
        <f>IF(Auswahl_Jahr&lt;2004,,LOOKUP(TEXT($A$56,"####"),olap_iba!$34:$34,olap_iba!$48:$48))</f>
        <v>5</v>
      </c>
      <c r="I64"/>
      <c r="J64"/>
      <c r="K64"/>
      <c r="L64"/>
      <c r="M64"/>
    </row>
    <row r="65" spans="1:13" x14ac:dyDescent="0.3">
      <c r="A65" s="12" t="s">
        <v>12</v>
      </c>
      <c r="B65" s="14">
        <f>IF(Auswahl_Jahr&lt;2004,,LOOKUP(TEXT($A$56,"####"),olap_iba!$30:$30,olap_iba!$26:$26))</f>
        <v>327</v>
      </c>
      <c r="C65" s="13">
        <f>IF(Auswahl_Jahr&lt;2004,,LOOKUP(TEXT($A$56,"####"),olap_iba!$30:$30,olap_iba!$24:$24))</f>
        <v>255</v>
      </c>
      <c r="D65" s="14">
        <f t="shared" si="1"/>
        <v>249</v>
      </c>
      <c r="E65" s="14">
        <f>IF(Auswahl_Jahr&lt;2004,,LOOKUP(TEXT($A$56,"####"),olap_iba!$34:$34,olap_iba!$49:$49))</f>
        <v>6</v>
      </c>
      <c r="F65" s="13">
        <f>IF(Auswahl_Jahr&lt;2004,,LOOKUP(TEXT($A$56,"####"),olap_iba!$30:$30,olap_iba!$25:$25))</f>
        <v>72</v>
      </c>
      <c r="G65" s="14">
        <f t="shared" si="2"/>
        <v>47</v>
      </c>
      <c r="H65" s="14">
        <f>IF(Auswahl_Jahr&lt;2004,,LOOKUP(TEXT($A$56,"####"),olap_iba!$34:$34,olap_iba!$50:$50))</f>
        <v>25</v>
      </c>
      <c r="I65"/>
      <c r="J65"/>
      <c r="K65"/>
      <c r="L65"/>
      <c r="M65"/>
    </row>
    <row r="66" spans="1:13" x14ac:dyDescent="0.3">
      <c r="A66" s="12" t="s">
        <v>13</v>
      </c>
      <c r="B66" s="14">
        <f>IF(Auswahl_Jahr&lt;2004,,LOOKUP(TEXT($A$56,"####"),olap_iba!$30:$30,olap_iba!$29:$29))</f>
        <v>1496</v>
      </c>
      <c r="C66" s="13">
        <f>IF(Auswahl_Jahr&lt;2004,,LOOKUP(TEXT($A$56,"####"),olap_iba!$30:$30,olap_iba!$27:$27))</f>
        <v>1250</v>
      </c>
      <c r="D66" s="14">
        <f t="shared" si="1"/>
        <v>535</v>
      </c>
      <c r="E66" s="14">
        <f>IF(Auswahl_Jahr&lt;2004,,LOOKUP(TEXT($A$56,"####"),olap_iba!$34:$34,olap_iba!$51:$51))</f>
        <v>715</v>
      </c>
      <c r="F66" s="13">
        <f>IF(Auswahl_Jahr&lt;2004,,LOOKUP(TEXT($A$56,"####"),olap_iba!$30:$30,olap_iba!$28:$28))</f>
        <v>246</v>
      </c>
      <c r="G66" s="14">
        <f>F66-H66</f>
        <v>38</v>
      </c>
      <c r="H66" s="14">
        <f>IF(Auswahl_Jahr&lt;2004,,LOOKUP(TEXT($A$56,"####"),olap_iba!$34:$34,olap_iba!$52:$52))</f>
        <v>208</v>
      </c>
      <c r="I66"/>
      <c r="J66"/>
      <c r="K66"/>
      <c r="L66"/>
      <c r="M66"/>
    </row>
    <row r="67" spans="1:13" x14ac:dyDescent="0.3">
      <c r="A67" s="15" t="s">
        <v>14</v>
      </c>
      <c r="B67" s="18">
        <f>SUM(B58:B66)</f>
        <v>8362</v>
      </c>
      <c r="C67" s="16">
        <f>SUM(C58:C66)</f>
        <v>7091</v>
      </c>
      <c r="D67" s="16">
        <f t="shared" si="1"/>
        <v>5588</v>
      </c>
      <c r="E67" s="16">
        <f>SUM(E58:E66)</f>
        <v>1503</v>
      </c>
      <c r="F67" s="16">
        <f>SUM(F58:F66)</f>
        <v>1271</v>
      </c>
      <c r="G67" s="16">
        <f t="shared" si="2"/>
        <v>655</v>
      </c>
      <c r="H67" s="16">
        <f>SUM(H58:H66)</f>
        <v>616</v>
      </c>
      <c r="I67"/>
      <c r="J67"/>
      <c r="K67"/>
      <c r="L67"/>
      <c r="M67"/>
    </row>
    <row r="68" spans="1:13" x14ac:dyDescent="0.3">
      <c r="A68" s="66" t="str">
        <f>Auswahl_Bundesland</f>
        <v>Österreich</v>
      </c>
      <c r="B68" s="66">
        <f>VLOOKUP($A$68,$A$58:$H$67,B55,FALSE)</f>
        <v>8362</v>
      </c>
      <c r="C68" s="66">
        <f>VLOOKUP($A$68,$A$58:$H$67,C55,FALSE)</f>
        <v>7091</v>
      </c>
      <c r="D68" s="66">
        <f t="shared" ref="D68:H68" si="3">VLOOKUP($A$68,$A$58:$H$67,D55,FALSE)</f>
        <v>5588</v>
      </c>
      <c r="E68" s="66">
        <f t="shared" si="3"/>
        <v>1503</v>
      </c>
      <c r="F68" s="66">
        <f t="shared" si="3"/>
        <v>1271</v>
      </c>
      <c r="G68" s="66">
        <f t="shared" si="3"/>
        <v>655</v>
      </c>
      <c r="H68" s="66">
        <f t="shared" si="3"/>
        <v>616</v>
      </c>
      <c r="I68"/>
      <c r="J68"/>
      <c r="K68"/>
      <c r="L68"/>
      <c r="M68"/>
    </row>
    <row r="69" spans="1:13" x14ac:dyDescent="0.3">
      <c r="D69" s="31">
        <f>D68+G68</f>
        <v>6243</v>
      </c>
      <c r="E69" s="31">
        <f>E68+H68</f>
        <v>2119</v>
      </c>
    </row>
  </sheetData>
  <phoneticPr fontId="7" type="noConversion"/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K26"/>
  <sheetViews>
    <sheetView workbookViewId="0">
      <selection activeCell="E22" sqref="E22"/>
    </sheetView>
  </sheetViews>
  <sheetFormatPr baseColWidth="10" defaultColWidth="11.42578125" defaultRowHeight="12.75" x14ac:dyDescent="0.2"/>
  <cols>
    <col min="1" max="3" width="22.140625" style="22" customWidth="1"/>
    <col min="4" max="5" width="9.5703125" style="22" customWidth="1"/>
    <col min="6" max="16384" width="11.42578125" style="22"/>
  </cols>
  <sheetData>
    <row r="1" spans="1:11" x14ac:dyDescent="0.2">
      <c r="A1" s="94" t="s">
        <v>54</v>
      </c>
      <c r="B1" s="94"/>
      <c r="C1" s="94"/>
      <c r="D1" s="94"/>
      <c r="E1" s="37"/>
    </row>
    <row r="2" spans="1:11" ht="15" x14ac:dyDescent="0.3">
      <c r="A2" s="26" t="s">
        <v>36</v>
      </c>
      <c r="B2" s="26"/>
      <c r="C2" s="26"/>
      <c r="D2" s="22" t="s">
        <v>55</v>
      </c>
      <c r="G2" s="26" t="s">
        <v>36</v>
      </c>
      <c r="H2" s="64"/>
      <c r="I2" s="64"/>
      <c r="J2" t="s">
        <v>55</v>
      </c>
      <c r="K2" s="64" t="s">
        <v>129</v>
      </c>
    </row>
    <row r="3" spans="1:11" ht="15" x14ac:dyDescent="0.3">
      <c r="A3" s="38" t="s">
        <v>37</v>
      </c>
      <c r="B3" s="38" t="str">
        <f>LEFT(A3,4)</f>
        <v>2002</v>
      </c>
      <c r="C3" s="63">
        <v>1</v>
      </c>
      <c r="D3" s="25">
        <v>2025</v>
      </c>
      <c r="E3" s="39">
        <f>LOOKUP(TEXT(Auswahl_Jahr,"####"),B3:B999,C3:C999)</f>
        <v>24</v>
      </c>
      <c r="F3" s="22" t="str">
        <f>Auswahl_Jahr&amp;" " &amp; E3</f>
        <v>2025 24</v>
      </c>
      <c r="G3" s="27" t="s">
        <v>5</v>
      </c>
      <c r="H3" s="64">
        <v>1</v>
      </c>
      <c r="I3" t="s">
        <v>127</v>
      </c>
      <c r="J3" s="64">
        <v>1</v>
      </c>
      <c r="K3" s="64" t="str">
        <f>LOOKUP(J3,$H$3:$I$12)</f>
        <v>Österreich</v>
      </c>
    </row>
    <row r="4" spans="1:11" ht="15" x14ac:dyDescent="0.3">
      <c r="A4" s="38" t="s">
        <v>38</v>
      </c>
      <c r="B4" s="38" t="str">
        <f t="shared" ref="B4:B15" si="0">LEFT(A4,4)</f>
        <v>2003</v>
      </c>
      <c r="C4" s="63">
        <v>2</v>
      </c>
      <c r="G4" s="27" t="s">
        <v>6</v>
      </c>
      <c r="H4" s="64">
        <v>2</v>
      </c>
      <c r="I4" t="str">
        <f t="shared" ref="I4:I12" si="1">G3</f>
        <v>Burgenland</v>
      </c>
      <c r="J4"/>
      <c r="K4" s="64"/>
    </row>
    <row r="5" spans="1:11" ht="15" x14ac:dyDescent="0.3">
      <c r="A5" s="38" t="s">
        <v>39</v>
      </c>
      <c r="B5" s="38" t="str">
        <f t="shared" si="0"/>
        <v>2004</v>
      </c>
      <c r="C5" s="63">
        <v>3</v>
      </c>
      <c r="G5" s="27" t="s">
        <v>7</v>
      </c>
      <c r="H5" s="64">
        <v>3</v>
      </c>
      <c r="I5" t="str">
        <f t="shared" si="1"/>
        <v>Kärnten</v>
      </c>
      <c r="J5"/>
      <c r="K5" s="64"/>
    </row>
    <row r="6" spans="1:11" ht="15" x14ac:dyDescent="0.3">
      <c r="A6" s="38" t="s">
        <v>40</v>
      </c>
      <c r="B6" s="38" t="str">
        <f t="shared" si="0"/>
        <v>2005</v>
      </c>
      <c r="C6" s="63">
        <v>4</v>
      </c>
      <c r="G6" s="27" t="s">
        <v>8</v>
      </c>
      <c r="H6" s="64">
        <v>4</v>
      </c>
      <c r="I6" t="str">
        <f t="shared" si="1"/>
        <v>Niederösterreich</v>
      </c>
      <c r="J6"/>
      <c r="K6" s="64"/>
    </row>
    <row r="7" spans="1:11" ht="15" x14ac:dyDescent="0.3">
      <c r="A7" s="38" t="s">
        <v>41</v>
      </c>
      <c r="B7" s="38" t="str">
        <f t="shared" si="0"/>
        <v>2006</v>
      </c>
      <c r="C7" s="63">
        <v>5</v>
      </c>
      <c r="G7" s="27" t="s">
        <v>9</v>
      </c>
      <c r="H7" s="64">
        <v>5</v>
      </c>
      <c r="I7" t="str">
        <f t="shared" si="1"/>
        <v>Oberösterreich</v>
      </c>
      <c r="J7"/>
      <c r="K7" s="64"/>
    </row>
    <row r="8" spans="1:11" ht="15" x14ac:dyDescent="0.3">
      <c r="A8" s="38" t="s">
        <v>42</v>
      </c>
      <c r="B8" s="38" t="str">
        <f t="shared" si="0"/>
        <v>2007</v>
      </c>
      <c r="C8" s="63">
        <v>6</v>
      </c>
      <c r="G8" s="27" t="s">
        <v>10</v>
      </c>
      <c r="H8" s="64">
        <v>6</v>
      </c>
      <c r="I8" t="str">
        <f t="shared" si="1"/>
        <v>Salzburg</v>
      </c>
      <c r="J8"/>
      <c r="K8" s="64"/>
    </row>
    <row r="9" spans="1:11" ht="15" x14ac:dyDescent="0.3">
      <c r="A9" s="38" t="s">
        <v>43</v>
      </c>
      <c r="B9" s="38" t="str">
        <f t="shared" si="0"/>
        <v>2008</v>
      </c>
      <c r="C9" s="63">
        <v>7</v>
      </c>
      <c r="G9" s="27" t="s">
        <v>11</v>
      </c>
      <c r="H9" s="64">
        <v>7</v>
      </c>
      <c r="I9" t="str">
        <f t="shared" si="1"/>
        <v>Steiermark</v>
      </c>
      <c r="J9"/>
      <c r="K9" s="64"/>
    </row>
    <row r="10" spans="1:11" ht="15" x14ac:dyDescent="0.3">
      <c r="A10" s="38" t="s">
        <v>44</v>
      </c>
      <c r="B10" s="38" t="str">
        <f t="shared" si="0"/>
        <v>2009</v>
      </c>
      <c r="C10" s="63">
        <v>8</v>
      </c>
      <c r="G10" s="27" t="s">
        <v>12</v>
      </c>
      <c r="H10" s="64">
        <v>8</v>
      </c>
      <c r="I10" t="str">
        <f t="shared" si="1"/>
        <v>Tirol</v>
      </c>
      <c r="J10"/>
      <c r="K10" s="64"/>
    </row>
    <row r="11" spans="1:11" ht="15" x14ac:dyDescent="0.3">
      <c r="A11" s="38" t="s">
        <v>45</v>
      </c>
      <c r="B11" s="38" t="str">
        <f t="shared" si="0"/>
        <v>2010</v>
      </c>
      <c r="C11" s="63">
        <v>9</v>
      </c>
      <c r="G11" s="27" t="s">
        <v>13</v>
      </c>
      <c r="H11" s="64">
        <v>9</v>
      </c>
      <c r="I11" t="str">
        <f t="shared" si="1"/>
        <v>Vorarlberg</v>
      </c>
      <c r="J11"/>
      <c r="K11" s="64"/>
    </row>
    <row r="12" spans="1:11" ht="15" x14ac:dyDescent="0.3">
      <c r="A12" s="38" t="s">
        <v>46</v>
      </c>
      <c r="B12" s="38" t="str">
        <f t="shared" si="0"/>
        <v>2011</v>
      </c>
      <c r="C12" s="63">
        <v>10</v>
      </c>
      <c r="G12" s="27" t="s">
        <v>49</v>
      </c>
      <c r="H12" s="64">
        <v>10</v>
      </c>
      <c r="I12" t="str">
        <f t="shared" si="1"/>
        <v>Wien</v>
      </c>
      <c r="J12"/>
      <c r="K12" s="64"/>
    </row>
    <row r="13" spans="1:11" ht="15" x14ac:dyDescent="0.3">
      <c r="A13" s="38" t="s">
        <v>47</v>
      </c>
      <c r="B13" s="38" t="str">
        <f t="shared" si="0"/>
        <v>2012</v>
      </c>
      <c r="C13" s="63">
        <v>11</v>
      </c>
    </row>
    <row r="14" spans="1:11" ht="15" x14ac:dyDescent="0.3">
      <c r="A14" s="38" t="s">
        <v>48</v>
      </c>
      <c r="B14" s="38" t="str">
        <f t="shared" si="0"/>
        <v>2013</v>
      </c>
      <c r="C14" s="63">
        <v>12</v>
      </c>
    </row>
    <row r="15" spans="1:11" ht="15" x14ac:dyDescent="0.3">
      <c r="A15" s="38" t="s">
        <v>86</v>
      </c>
      <c r="B15" s="38" t="str">
        <f t="shared" si="0"/>
        <v>2014</v>
      </c>
      <c r="C15" s="63">
        <v>13</v>
      </c>
    </row>
    <row r="16" spans="1:11" ht="15" x14ac:dyDescent="0.3">
      <c r="A16" s="38" t="s">
        <v>88</v>
      </c>
      <c r="B16" s="38" t="str">
        <f t="shared" ref="B16:B17" si="2">LEFT(A16,4)</f>
        <v>2015</v>
      </c>
      <c r="C16" s="63">
        <v>14</v>
      </c>
    </row>
    <row r="17" spans="1:3" ht="15" x14ac:dyDescent="0.3">
      <c r="A17" s="38" t="s">
        <v>89</v>
      </c>
      <c r="B17" s="38" t="str">
        <f t="shared" si="2"/>
        <v>2016</v>
      </c>
      <c r="C17" s="63">
        <v>15</v>
      </c>
    </row>
    <row r="18" spans="1:3" ht="15" x14ac:dyDescent="0.3">
      <c r="A18" s="38" t="s">
        <v>93</v>
      </c>
      <c r="B18" s="38" t="str">
        <f t="shared" ref="B18:B23" si="3">LEFT(A18,4)</f>
        <v>2017</v>
      </c>
      <c r="C18" s="63">
        <v>16</v>
      </c>
    </row>
    <row r="19" spans="1:3" ht="15" x14ac:dyDescent="0.3">
      <c r="A19" s="38" t="s">
        <v>94</v>
      </c>
      <c r="B19" s="38" t="str">
        <f t="shared" si="3"/>
        <v>2018</v>
      </c>
      <c r="C19" s="63">
        <v>17</v>
      </c>
    </row>
    <row r="20" spans="1:3" ht="15" x14ac:dyDescent="0.3">
      <c r="A20" s="38" t="s">
        <v>96</v>
      </c>
      <c r="B20" s="38" t="str">
        <f t="shared" si="3"/>
        <v>2019</v>
      </c>
      <c r="C20" s="63">
        <v>18</v>
      </c>
    </row>
    <row r="21" spans="1:3" ht="15" x14ac:dyDescent="0.3">
      <c r="A21" s="38" t="s">
        <v>97</v>
      </c>
      <c r="B21" s="38" t="str">
        <f t="shared" si="3"/>
        <v>2020</v>
      </c>
      <c r="C21" s="63">
        <v>19</v>
      </c>
    </row>
    <row r="22" spans="1:3" ht="15" x14ac:dyDescent="0.3">
      <c r="A22" s="38" t="s">
        <v>98</v>
      </c>
      <c r="B22" s="38" t="str">
        <f t="shared" si="3"/>
        <v>2021</v>
      </c>
      <c r="C22" s="63">
        <v>20</v>
      </c>
    </row>
    <row r="23" spans="1:3" ht="15" x14ac:dyDescent="0.3">
      <c r="A23" s="38" t="s">
        <v>99</v>
      </c>
      <c r="B23" s="38" t="str">
        <f t="shared" si="3"/>
        <v>2022</v>
      </c>
      <c r="C23" s="63">
        <v>21</v>
      </c>
    </row>
    <row r="24" spans="1:3" ht="15" x14ac:dyDescent="0.3">
      <c r="A24" s="38" t="s">
        <v>100</v>
      </c>
      <c r="B24" s="38" t="str">
        <f t="shared" ref="B24:B25" si="4">LEFT(A24,4)</f>
        <v>2023</v>
      </c>
      <c r="C24" s="63">
        <v>22</v>
      </c>
    </row>
    <row r="25" spans="1:3" ht="15" x14ac:dyDescent="0.3">
      <c r="A25" s="38" t="s">
        <v>101</v>
      </c>
      <c r="B25" s="38" t="str">
        <f t="shared" si="4"/>
        <v>2024</v>
      </c>
      <c r="C25" s="63">
        <v>23</v>
      </c>
    </row>
    <row r="26" spans="1:3" ht="15" x14ac:dyDescent="0.3">
      <c r="A26" s="38" t="s">
        <v>132</v>
      </c>
      <c r="B26" s="38" t="str">
        <f t="shared" ref="B26" si="5">LEFT(A26,4)</f>
        <v>2025</v>
      </c>
      <c r="C26" s="63">
        <v>24</v>
      </c>
    </row>
  </sheetData>
  <sheetProtection selectLockedCells="1" selectUnlockedCells="1"/>
  <mergeCells count="1">
    <mergeCell ref="A1:D1"/>
  </mergeCells>
  <phoneticPr fontId="7" type="noConversion"/>
  <pageMargins left="0.7" right="0.7" top="0.78740157499999996" bottom="0.78740157499999996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10</vt:i4>
      </vt:variant>
    </vt:vector>
  </HeadingPairs>
  <TitlesOfParts>
    <vt:vector size="11" baseType="lpstr">
      <vt:lpstr>LL_Sp</vt:lpstr>
      <vt:lpstr>Auswahl_Bundesland</vt:lpstr>
      <vt:lpstr>Auswahl_Jahr</vt:lpstr>
      <vt:lpstr>Auswahl_Status</vt:lpstr>
      <vt:lpstr>LL_Sp!Druckbereich</vt:lpstr>
      <vt:lpstr>IBA</vt:lpstr>
      <vt:lpstr>inEinr</vt:lpstr>
      <vt:lpstr>inUnt</vt:lpstr>
      <vt:lpstr>MatrixLL</vt:lpstr>
      <vt:lpstr>TQL</vt:lpstr>
      <vt:lpstr>VLZ</vt:lpstr>
    </vt:vector>
  </TitlesOfParts>
  <Company>WKO Inhouse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FrischmannG</dc:creator>
  <cp:lastModifiedBy>Perzy Cornelia | WKOE</cp:lastModifiedBy>
  <cp:lastPrinted>2019-01-09T12:51:41Z</cp:lastPrinted>
  <dcterms:created xsi:type="dcterms:W3CDTF">2010-01-13T11:16:11Z</dcterms:created>
  <dcterms:modified xsi:type="dcterms:W3CDTF">2026-01-07T14:23:36Z</dcterms:modified>
</cp:coreProperties>
</file>