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teinpM\Desktop\Personalkostentool 2024\"/>
    </mc:Choice>
  </mc:AlternateContent>
  <xr:revisionPtr revIDLastSave="0" documentId="13_ncr:1_{2F2FC26C-55A3-4019-A55B-824E06214C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ersonalbedarf u. -kosten" sheetId="6" r:id="rId1"/>
    <sheet name="Beschreibung" sheetId="7" r:id="rId2"/>
  </sheets>
  <definedNames>
    <definedName name="_xlnm.Print_Area" localSheetId="0">'Personalbedarf u. -kosten'!$A$1:$K$32,'Personalbedarf u. -kosten'!$M$11:$W$32,'Personalbedarf u. -kosten'!$A$38:$K$66,'Personalbedarf u. -kosten'!$M$45:$W$66,'Personalbedarf u. -kosten'!$A$72:$K$101,'Personalbedarf u. -kosten'!$M$72:$W$78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C23" i="6" s="1"/>
  <c r="D57" i="6"/>
  <c r="C57" i="6" s="1"/>
  <c r="T47" i="6" l="1"/>
  <c r="H47" i="6"/>
  <c r="T13" i="6"/>
  <c r="C93" i="6" l="1"/>
  <c r="P58" i="6" l="1"/>
  <c r="Q58" i="6" s="1"/>
  <c r="R58" i="6" s="1"/>
  <c r="P57" i="6"/>
  <c r="Q57" i="6" s="1"/>
  <c r="P56" i="6"/>
  <c r="Q56" i="6" s="1"/>
  <c r="P55" i="6"/>
  <c r="P51" i="6"/>
  <c r="Q51" i="6" s="1"/>
  <c r="P50" i="6"/>
  <c r="S48" i="6"/>
  <c r="P59" i="6" l="1"/>
  <c r="P52" i="6"/>
  <c r="Q55" i="6"/>
  <c r="R55" i="6" s="1"/>
  <c r="W55" i="6" s="1"/>
  <c r="R51" i="6"/>
  <c r="V51" i="6"/>
  <c r="R57" i="6"/>
  <c r="V57" i="6"/>
  <c r="R56" i="6"/>
  <c r="V56" i="6"/>
  <c r="W58" i="6"/>
  <c r="V58" i="6"/>
  <c r="Q50" i="6"/>
  <c r="A84" i="6"/>
  <c r="C87" i="6"/>
  <c r="C81" i="6"/>
  <c r="A79" i="6"/>
  <c r="A78" i="6"/>
  <c r="C75" i="6"/>
  <c r="A73" i="6"/>
  <c r="A72" i="6"/>
  <c r="J58" i="6"/>
  <c r="F58" i="6"/>
  <c r="K58" i="6" s="1"/>
  <c r="D56" i="6"/>
  <c r="D52" i="6"/>
  <c r="E52" i="6" s="1"/>
  <c r="F52" i="6" s="1"/>
  <c r="D51" i="6"/>
  <c r="E51" i="6" s="1"/>
  <c r="D50" i="6"/>
  <c r="P24" i="6"/>
  <c r="Q24" i="6" s="1"/>
  <c r="V24" i="6" s="1"/>
  <c r="J24" i="6"/>
  <c r="F24" i="6"/>
  <c r="G24" i="6" s="1"/>
  <c r="P23" i="6"/>
  <c r="Q23" i="6" s="1"/>
  <c r="V23" i="6" s="1"/>
  <c r="P22" i="6"/>
  <c r="Q22" i="6" s="1"/>
  <c r="R22" i="6" s="1"/>
  <c r="W22" i="6" s="1"/>
  <c r="D22" i="6"/>
  <c r="E22" i="6" s="1"/>
  <c r="P21" i="6"/>
  <c r="D18" i="6"/>
  <c r="E18" i="6" s="1"/>
  <c r="P17" i="6"/>
  <c r="Q17" i="6" s="1"/>
  <c r="V17" i="6" s="1"/>
  <c r="D17" i="6"/>
  <c r="E17" i="6" s="1"/>
  <c r="P16" i="6"/>
  <c r="D16" i="6"/>
  <c r="E16" i="6" s="1"/>
  <c r="S14" i="6"/>
  <c r="S58" i="6" s="1"/>
  <c r="H14" i="6"/>
  <c r="H48" i="6" s="1"/>
  <c r="T48" i="6" s="1"/>
  <c r="P62" i="6" l="1"/>
  <c r="R59" i="6"/>
  <c r="W59" i="6" s="1"/>
  <c r="V55" i="6"/>
  <c r="Q59" i="6"/>
  <c r="V59" i="6" s="1"/>
  <c r="S55" i="6"/>
  <c r="R50" i="6"/>
  <c r="V50" i="6"/>
  <c r="Q52" i="6"/>
  <c r="V52" i="6" s="1"/>
  <c r="S57" i="6"/>
  <c r="W57" i="6"/>
  <c r="W56" i="6"/>
  <c r="S56" i="6"/>
  <c r="S51" i="6"/>
  <c r="W51" i="6"/>
  <c r="P18" i="6"/>
  <c r="V22" i="6"/>
  <c r="P25" i="6"/>
  <c r="G58" i="6"/>
  <c r="D59" i="6"/>
  <c r="Q16" i="6"/>
  <c r="Q21" i="6"/>
  <c r="V21" i="6" s="1"/>
  <c r="E56" i="6"/>
  <c r="F56" i="6" s="1"/>
  <c r="H56" i="6" s="1"/>
  <c r="D53" i="6"/>
  <c r="J18" i="6"/>
  <c r="F18" i="6"/>
  <c r="J57" i="6"/>
  <c r="F57" i="6"/>
  <c r="E25" i="6"/>
  <c r="J22" i="6"/>
  <c r="F22" i="6"/>
  <c r="J51" i="6"/>
  <c r="F51" i="6"/>
  <c r="J16" i="6"/>
  <c r="F16" i="6"/>
  <c r="E19" i="6"/>
  <c r="J19" i="6" s="1"/>
  <c r="J23" i="6"/>
  <c r="F23" i="6"/>
  <c r="J17" i="6"/>
  <c r="F17" i="6"/>
  <c r="S22" i="6"/>
  <c r="K52" i="6"/>
  <c r="G52" i="6"/>
  <c r="H52" i="6"/>
  <c r="K24" i="6"/>
  <c r="D25" i="6"/>
  <c r="J52" i="6"/>
  <c r="T14" i="6"/>
  <c r="T58" i="6" s="1"/>
  <c r="R17" i="6"/>
  <c r="W17" i="6" s="1"/>
  <c r="R23" i="6"/>
  <c r="W23" i="6" s="1"/>
  <c r="R24" i="6"/>
  <c r="W24" i="6" s="1"/>
  <c r="E50" i="6"/>
  <c r="H58" i="6"/>
  <c r="D19" i="6"/>
  <c r="H24" i="6"/>
  <c r="S59" i="6" l="1"/>
  <c r="T56" i="6"/>
  <c r="T59" i="6"/>
  <c r="P28" i="6"/>
  <c r="P76" i="6" s="1"/>
  <c r="T51" i="6"/>
  <c r="Q62" i="6"/>
  <c r="V62" i="6" s="1"/>
  <c r="H93" i="6" s="1"/>
  <c r="T57" i="6"/>
  <c r="T55" i="6"/>
  <c r="W50" i="6"/>
  <c r="R52" i="6"/>
  <c r="T50" i="6"/>
  <c r="S50" i="6"/>
  <c r="D63" i="6"/>
  <c r="R16" i="6"/>
  <c r="R18" i="6" s="1"/>
  <c r="V16" i="6"/>
  <c r="F59" i="6"/>
  <c r="K59" i="6" s="1"/>
  <c r="Q18" i="6"/>
  <c r="V18" i="6" s="1"/>
  <c r="R21" i="6"/>
  <c r="W21" i="6" s="1"/>
  <c r="Q25" i="6"/>
  <c r="V25" i="6" s="1"/>
  <c r="K56" i="6"/>
  <c r="E59" i="6"/>
  <c r="J59" i="6" s="1"/>
  <c r="J56" i="6"/>
  <c r="G56" i="6"/>
  <c r="G17" i="6"/>
  <c r="H17" i="6"/>
  <c r="K17" i="6"/>
  <c r="K51" i="6"/>
  <c r="G51" i="6"/>
  <c r="H51" i="6"/>
  <c r="J25" i="6"/>
  <c r="E29" i="6"/>
  <c r="D29" i="6"/>
  <c r="T24" i="6"/>
  <c r="S24" i="6"/>
  <c r="T17" i="6"/>
  <c r="S17" i="6"/>
  <c r="G23" i="6"/>
  <c r="H23" i="6"/>
  <c r="K23" i="6"/>
  <c r="K18" i="6"/>
  <c r="G18" i="6"/>
  <c r="H18" i="6"/>
  <c r="K16" i="6"/>
  <c r="G16" i="6"/>
  <c r="F19" i="6"/>
  <c r="H16" i="6"/>
  <c r="F25" i="6"/>
  <c r="K22" i="6"/>
  <c r="G22" i="6"/>
  <c r="H22" i="6"/>
  <c r="E53" i="6"/>
  <c r="J53" i="6" s="1"/>
  <c r="J50" i="6"/>
  <c r="F50" i="6"/>
  <c r="T23" i="6"/>
  <c r="S23" i="6"/>
  <c r="G57" i="6"/>
  <c r="H57" i="6"/>
  <c r="K57" i="6"/>
  <c r="T22" i="6"/>
  <c r="S21" i="6" l="1"/>
  <c r="R25" i="6"/>
  <c r="W25" i="6" s="1"/>
  <c r="P74" i="6"/>
  <c r="P78" i="6" s="1"/>
  <c r="T52" i="6"/>
  <c r="S52" i="6"/>
  <c r="W52" i="6"/>
  <c r="R62" i="6"/>
  <c r="G59" i="6"/>
  <c r="E63" i="6"/>
  <c r="J63" i="6" s="1"/>
  <c r="H81" i="6" s="1"/>
  <c r="W18" i="6"/>
  <c r="S18" i="6"/>
  <c r="S16" i="6"/>
  <c r="W16" i="6"/>
  <c r="T16" i="6"/>
  <c r="H59" i="6"/>
  <c r="T18" i="6"/>
  <c r="Q28" i="6"/>
  <c r="Q76" i="6" s="1"/>
  <c r="T21" i="6"/>
  <c r="K25" i="6"/>
  <c r="F29" i="6"/>
  <c r="G25" i="6"/>
  <c r="H25" i="6"/>
  <c r="G50" i="6"/>
  <c r="H50" i="6"/>
  <c r="F53" i="6"/>
  <c r="K50" i="6"/>
  <c r="G19" i="6"/>
  <c r="H19" i="6"/>
  <c r="K19" i="6"/>
  <c r="J29" i="6"/>
  <c r="Q74" i="6" l="1"/>
  <c r="R28" i="6"/>
  <c r="R76" i="6" s="1"/>
  <c r="T25" i="6"/>
  <c r="S25" i="6"/>
  <c r="W62" i="6"/>
  <c r="H94" i="6" s="1"/>
  <c r="T62" i="6"/>
  <c r="E93" i="6" s="1"/>
  <c r="S62" i="6"/>
  <c r="V28" i="6"/>
  <c r="H87" i="6" s="1"/>
  <c r="Q78" i="6"/>
  <c r="H75" i="6"/>
  <c r="V74" i="6"/>
  <c r="H29" i="6"/>
  <c r="K29" i="6"/>
  <c r="G29" i="6"/>
  <c r="H53" i="6"/>
  <c r="H63" i="6" s="1"/>
  <c r="E81" i="6" s="1"/>
  <c r="K53" i="6"/>
  <c r="G53" i="6"/>
  <c r="G63" i="6" s="1"/>
  <c r="F63" i="6"/>
  <c r="R74" i="6" s="1"/>
  <c r="W28" i="6" l="1"/>
  <c r="W76" i="6" s="1"/>
  <c r="T28" i="6"/>
  <c r="T76" i="6" s="1"/>
  <c r="S28" i="6"/>
  <c r="S76" i="6" s="1"/>
  <c r="V76" i="6"/>
  <c r="V78" i="6" s="1"/>
  <c r="S74" i="6"/>
  <c r="H99" i="6"/>
  <c r="H76" i="6"/>
  <c r="K63" i="6"/>
  <c r="H82" i="6" s="1"/>
  <c r="R78" i="6"/>
  <c r="T74" i="6"/>
  <c r="E75" i="6"/>
  <c r="H88" i="6" l="1"/>
  <c r="H100" i="6" s="1"/>
  <c r="E87" i="6"/>
  <c r="E99" i="6"/>
  <c r="S78" i="6"/>
  <c r="W74" i="6"/>
  <c r="W78" i="6" s="1"/>
  <c r="T7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Steinparzer Michael,Mag.,WKNÖ,Verkehrsfachgruppen2</author>
    <author>Helmut Marchhart</author>
  </authors>
  <commentList>
    <comment ref="F1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siehe Ausgangsbasis
</t>
        </r>
      </text>
    </comment>
    <comment ref="G13" authorId="1" shapeId="0" xr:uid="{00000000-0006-0000-0000-000002000000}">
      <text>
        <r>
          <rPr>
            <sz val="9"/>
            <color indexed="81"/>
            <rFont val="Tahoma"/>
            <family val="2"/>
          </rPr>
          <t>Soll Anwesenheitszeit in Prozent</t>
        </r>
      </text>
    </comment>
    <comment ref="H13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Eingabe Anwesenheitszeit in 
Prozent
</t>
        </r>
      </text>
    </comment>
    <comment ref="G14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Soll Anwesenheitszeit in Std per Jahr
</t>
        </r>
      </text>
    </comment>
    <comment ref="H14" authorId="1" shapeId="0" xr:uid="{00000000-0006-0000-0000-000005000000}">
      <text>
        <r>
          <rPr>
            <sz val="9"/>
            <color indexed="81"/>
            <rFont val="Tahoma"/>
            <family val="2"/>
          </rPr>
          <t>Zeitliche Einsetzbarkeit von Arbeitnehmern
in Stunden</t>
        </r>
      </text>
    </comment>
    <comment ref="C16" authorId="0" shapeId="0" xr:uid="{00000000-0006-0000-0000-000006000000}">
      <text>
        <r>
          <rPr>
            <sz val="9"/>
            <color indexed="81"/>
            <rFont val="Segoe UI"/>
            <family val="2"/>
          </rPr>
          <t>Öffnungszeiten plus 1h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0" shapeId="0" xr:uid="{00000000-0006-0000-0000-000007000000}">
      <text>
        <r>
          <rPr>
            <sz val="9"/>
            <color indexed="81"/>
            <rFont val="Segoe UI"/>
            <family val="2"/>
          </rPr>
          <t xml:space="preserve">Öffnungszeiten plus 1h
</t>
        </r>
      </text>
    </comment>
    <comment ref="C18" authorId="0" shapeId="0" xr:uid="{00000000-0006-0000-0000-000008000000}">
      <text>
        <r>
          <rPr>
            <sz val="9"/>
            <color indexed="81"/>
            <rFont val="Segoe UI"/>
            <family val="2"/>
          </rPr>
          <t xml:space="preserve">Öffnungszeiten plus 1h
</t>
        </r>
      </text>
    </comment>
    <comment ref="C22" authorId="0" shapeId="0" xr:uid="{00000000-0006-0000-0000-000009000000}">
      <text>
        <r>
          <rPr>
            <sz val="9"/>
            <color indexed="81"/>
            <rFont val="Segoe UI"/>
            <family val="2"/>
          </rPr>
          <t xml:space="preserve">Öffnungszeiten plus 1h
</t>
        </r>
      </text>
    </comment>
    <comment ref="E23" authorId="1" shapeId="0" xr:uid="{00000000-0006-0000-0000-00000A000000}">
      <text>
        <r>
          <rPr>
            <sz val="9"/>
            <color indexed="81"/>
            <rFont val="Tahoma"/>
            <family val="2"/>
          </rPr>
          <t>Unternehmeraufwand, der über Normalstunden hinausgeht und vom Mitarbeiter erledigt werden muss:
Eingabe in Stunden per Monat
Quelle: Excel Sheet Zeitaufwand TS- Unternehmer</t>
        </r>
      </text>
    </comment>
    <comment ref="E24" authorId="1" shapeId="0" xr:uid="{00000000-0006-0000-0000-00000B000000}">
      <text>
        <r>
          <rPr>
            <sz val="9"/>
            <color indexed="81"/>
            <rFont val="Tahoma"/>
            <family val="2"/>
          </rPr>
          <t>Reinigungsaufwand, der für die Sauberhaltung der TS benötigt wird
Eingabe in Stunden per Monat
Quelle: Excel Sheet Reinigungsplan TS</t>
        </r>
      </text>
    </comment>
  </commentList>
</comments>
</file>

<file path=xl/sharedStrings.xml><?xml version="1.0" encoding="utf-8"?>
<sst xmlns="http://schemas.openxmlformats.org/spreadsheetml/2006/main" count="239" uniqueCount="82">
  <si>
    <t>Euro p.Std</t>
  </si>
  <si>
    <t>Euro p.Jahr</t>
  </si>
  <si>
    <t>KASSA 1</t>
  </si>
  <si>
    <t>KÜCHE</t>
  </si>
  <si>
    <t>Mo-Fr</t>
  </si>
  <si>
    <t>5-22 Uhr</t>
  </si>
  <si>
    <t>Sa</t>
  </si>
  <si>
    <t>6-22 Uhr</t>
  </si>
  <si>
    <t>Sa/So</t>
  </si>
  <si>
    <t>So</t>
  </si>
  <si>
    <t>7-21 Uhr</t>
  </si>
  <si>
    <t>BEIDIENST</t>
  </si>
  <si>
    <t xml:space="preserve"> 8-11 Uhr</t>
  </si>
  <si>
    <t>SUMME  TANKSTELLE 1</t>
  </si>
  <si>
    <t>KASSA 2</t>
  </si>
  <si>
    <t>SUMME GESAMT</t>
  </si>
  <si>
    <t>SUMME  TANKSTELLE 2</t>
  </si>
  <si>
    <t>TANKSTELLE 1</t>
  </si>
  <si>
    <t>€ p.Stunde</t>
  </si>
  <si>
    <t>€ p.Monat</t>
  </si>
  <si>
    <t>€ p.Jahr</t>
  </si>
  <si>
    <t>Bistro</t>
  </si>
  <si>
    <t>TANKSTELLE 2</t>
  </si>
  <si>
    <t>Personalbedarf</t>
  </si>
  <si>
    <t>Mitarbeiter</t>
  </si>
  <si>
    <t>Euro p.Monat</t>
  </si>
  <si>
    <t>Std.per Tag</t>
  </si>
  <si>
    <t>Std.per Woche</t>
  </si>
  <si>
    <t>Std.per Monat</t>
  </si>
  <si>
    <t>Std.per Jahr</t>
  </si>
  <si>
    <t xml:space="preserve">SUMME </t>
  </si>
  <si>
    <t>SUMME  Tankstelle 1 und 2</t>
  </si>
  <si>
    <t>Unternehmeraufgaben</t>
  </si>
  <si>
    <t>Reinigungsplan</t>
  </si>
  <si>
    <t>Öffnungsstunden</t>
  </si>
  <si>
    <t>Tankstelle 1 mit Shop bis 80 m2 plus Bistro,Waschanlage und 2 SB Waschboxen und 3 SB Sauger</t>
  </si>
  <si>
    <t>Öffnungszeiten Mo-Fr von 5.00 bis 22.00 Uhr,Sa von 6.00 bis 22.00 Uhr,So von 7.00 bis 21.00 Uhr</t>
  </si>
  <si>
    <t>Keine Überstunden</t>
  </si>
  <si>
    <t>Fluktuationsaufschlag:</t>
  </si>
  <si>
    <t>plus € 1,50 auf Kosten per Stunde anwesend</t>
  </si>
  <si>
    <t>plus € 3,00 auf Kosten per Stunde anwesend</t>
  </si>
  <si>
    <t>5% bis 10% auf Kosten per Stunde anwesend</t>
  </si>
  <si>
    <t>*</t>
  </si>
  <si>
    <t>*Ausgangsbasis:</t>
  </si>
  <si>
    <t>€ p.Std</t>
  </si>
  <si>
    <t>10 Überstunden:</t>
  </si>
  <si>
    <t>20 Überstunden:</t>
  </si>
  <si>
    <t>2. Kassa oder Tankstelle 2 mit Shop bis 80 m2 plus Bistro,Waschanlage und 2 SB Waschboxen und 3 SB Sauger</t>
  </si>
  <si>
    <t>BISTRO 1</t>
  </si>
  <si>
    <t>BISTRO 2</t>
  </si>
  <si>
    <t>SUMME Bistro 1 und 2</t>
  </si>
  <si>
    <t>Bistro 2</t>
  </si>
  <si>
    <t>5:30-14:00</t>
  </si>
  <si>
    <t>8:00-20:00</t>
  </si>
  <si>
    <t xml:space="preserve"> 5:00-12:00</t>
  </si>
  <si>
    <t>12:00-19:00</t>
  </si>
  <si>
    <t>7:00-19:00</t>
  </si>
  <si>
    <t>7:00-13:00</t>
  </si>
  <si>
    <t>5:00-22:00</t>
  </si>
  <si>
    <t>6:00-22:00</t>
  </si>
  <si>
    <t>7:00-21:00</t>
  </si>
  <si>
    <t xml:space="preserve"> 8:00-13:00</t>
  </si>
  <si>
    <t>Gesamtpersonalbedarf Tankstelle 1 und 2 und Bistro 1 und 2</t>
  </si>
  <si>
    <t>Personalbedarfs- und Personalkostenermittlung auf Basis Öffnungszeiten</t>
  </si>
  <si>
    <t>Mit diesem Berchnungsmodell können der Personalbedarf für bis zu 2 Tankstellen mit 2 Bistros sowie die daraus resultierenden</t>
  </si>
  <si>
    <t>Personalkosten näherungsweise ermittelt werden. Sein Zweck ist es nicht, eine detaillierte Kostenrechnug zu ersetzen.</t>
  </si>
  <si>
    <t>Es beruht jedoch auf praxisbewährten Ansätzen, die die Plausibilität eines vorgelegten Geschäftsplans rasch überprüfbar machen.</t>
  </si>
  <si>
    <t>Die gelben Felder sind einzugeben. Die blauen Felder ermöglichen die Beschreibung Ihrer Tankstelle.</t>
  </si>
  <si>
    <t>Die Arbeitsstunden pro Tag sind in der Regel auf Grund erforderlicher Vor-/und Nacharbeiten um eine Stunde höher als die reinen</t>
  </si>
  <si>
    <t>Öffnungszeiten der Tankstelle anzusetzen.</t>
  </si>
  <si>
    <t xml:space="preserve">Besonderheiten: </t>
  </si>
  <si>
    <t>Der Fluktuationszuschlag ist ein praxiserprobter Zuschlag auf die Kosten einer Anwesenheitsstunde für durch regelmäßigen Mitarbeiterwechsel</t>
  </si>
  <si>
    <t>verursachte Kosten.</t>
  </si>
  <si>
    <t>Mit den Überstundenaufschlägen können auf einfache, aber praxisbewährte Weise durchschnittliche Überstundenkosten berücksichtigt werden.</t>
  </si>
  <si>
    <t>Eingabe nur in gelben Feldern erforderlich</t>
  </si>
  <si>
    <t>Anpassung in blauen Feldern möglich</t>
  </si>
  <si>
    <t xml:space="preserve">10 Überstunden/Monat: </t>
  </si>
  <si>
    <t>20 Überstunden/Monat:</t>
  </si>
  <si>
    <t>Erfahrungsgemäß beträgt die Anwesenheitszeit 80% der Soll-Arbeitszeit. Individuell bekannte Abweichungen sind darstellbar. Einfach den Wert verändern.</t>
  </si>
  <si>
    <r>
      <t xml:space="preserve">Mitarbeiter Verwendungsgruppe 2 (VG2), Kosten je Anwesenheitsstunde = € 21,86 plus 10% Fluktuationsaufschlag  = € 24,05 </t>
    </r>
    <r>
      <rPr>
        <b/>
        <sz val="10"/>
        <rFont val="Arial"/>
        <family val="2"/>
      </rPr>
      <t>einzugeben</t>
    </r>
    <r>
      <rPr>
        <sz val="10"/>
        <rFont val="Arial"/>
        <family val="2"/>
      </rPr>
      <t>:</t>
    </r>
  </si>
  <si>
    <r>
      <t xml:space="preserve">bei 10 Überstunden plus € 1,50 auf Kosten Std. anwesend = </t>
    </r>
    <r>
      <rPr>
        <b/>
        <sz val="10"/>
        <rFont val="Arial"/>
        <family val="2"/>
      </rPr>
      <t>25,55 einzugeben</t>
    </r>
  </si>
  <si>
    <r>
      <t>Mitarbeiter Verwendungsgruppe 2 (VG2), Kosten je Anwesenheitsstunde = € 21,86 plus 10% Fluktuationsaufschlag  = € 24</t>
    </r>
    <r>
      <rPr>
        <b/>
        <sz val="10"/>
        <rFont val="Arial"/>
        <family val="2"/>
      </rPr>
      <t>,05 einzugeben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</si>
</sst>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9" fillId="0" borderId="0" xfId="0" applyFont="1"/>
    <xf numFmtId="0" fontId="9" fillId="7" borderId="0" xfId="0" applyFont="1" applyFill="1"/>
    <xf numFmtId="0" fontId="3" fillId="0" borderId="0" xfId="0" applyFont="1"/>
    <xf numFmtId="0" fontId="3" fillId="0" borderId="9" xfId="0" applyFont="1" applyBorder="1"/>
    <xf numFmtId="2" fontId="9" fillId="0" borderId="0" xfId="0" applyNumberFormat="1" applyFont="1"/>
    <xf numFmtId="0" fontId="9" fillId="0" borderId="10" xfId="0" applyFont="1" applyBorder="1"/>
    <xf numFmtId="2" fontId="10" fillId="0" borderId="0" xfId="0" applyNumberFormat="1" applyFont="1"/>
    <xf numFmtId="0" fontId="9" fillId="3" borderId="9" xfId="0" applyFont="1" applyFill="1" applyBorder="1"/>
    <xf numFmtId="0" fontId="9" fillId="3" borderId="0" xfId="0" applyFont="1" applyFill="1"/>
    <xf numFmtId="0" fontId="9" fillId="7" borderId="9" xfId="0" applyFont="1" applyFill="1" applyBorder="1"/>
    <xf numFmtId="0" fontId="9" fillId="0" borderId="13" xfId="0" applyFont="1" applyBorder="1"/>
    <xf numFmtId="0" fontId="9" fillId="0" borderId="14" xfId="0" applyFont="1" applyBorder="1"/>
    <xf numFmtId="2" fontId="10" fillId="0" borderId="14" xfId="0" applyNumberFormat="1" applyFont="1" applyBorder="1"/>
    <xf numFmtId="2" fontId="9" fillId="0" borderId="14" xfId="0" applyNumberFormat="1" applyFont="1" applyBorder="1"/>
    <xf numFmtId="0" fontId="9" fillId="0" borderId="18" xfId="0" applyFont="1" applyBorder="1"/>
    <xf numFmtId="0" fontId="7" fillId="0" borderId="4" xfId="0" applyFont="1" applyBorder="1"/>
    <xf numFmtId="0" fontId="11" fillId="0" borderId="5" xfId="0" applyFont="1" applyBorder="1"/>
    <xf numFmtId="0" fontId="9" fillId="0" borderId="6" xfId="0" applyFont="1" applyBorder="1"/>
    <xf numFmtId="0" fontId="4" fillId="4" borderId="6" xfId="0" applyFont="1" applyFill="1" applyBorder="1"/>
    <xf numFmtId="0" fontId="9" fillId="0" borderId="8" xfId="0" applyFont="1" applyBorder="1"/>
    <xf numFmtId="0" fontId="8" fillId="0" borderId="9" xfId="0" applyFont="1" applyBorder="1"/>
    <xf numFmtId="0" fontId="9" fillId="0" borderId="9" xfId="0" applyFont="1" applyBorder="1"/>
    <xf numFmtId="0" fontId="8" fillId="0" borderId="0" xfId="0" applyFont="1"/>
    <xf numFmtId="1" fontId="4" fillId="0" borderId="0" xfId="0" applyNumberFormat="1" applyFont="1"/>
    <xf numFmtId="0" fontId="7" fillId="0" borderId="9" xfId="0" applyFont="1" applyBorder="1"/>
    <xf numFmtId="1" fontId="9" fillId="0" borderId="0" xfId="0" applyNumberFormat="1" applyFont="1"/>
    <xf numFmtId="0" fontId="4" fillId="0" borderId="11" xfId="0" applyFont="1" applyBorder="1"/>
    <xf numFmtId="0" fontId="4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5" fillId="0" borderId="11" xfId="0" applyFont="1" applyBorder="1"/>
    <xf numFmtId="4" fontId="9" fillId="0" borderId="1" xfId="0" applyNumberFormat="1" applyFont="1" applyBorder="1"/>
    <xf numFmtId="2" fontId="9" fillId="0" borderId="1" xfId="0" applyNumberFormat="1" applyFont="1" applyBorder="1"/>
    <xf numFmtId="3" fontId="9" fillId="4" borderId="1" xfId="0" applyNumberFormat="1" applyFont="1" applyFill="1" applyBorder="1"/>
    <xf numFmtId="4" fontId="9" fillId="0" borderId="15" xfId="0" applyNumberFormat="1" applyFont="1" applyBorder="1"/>
    <xf numFmtId="2" fontId="9" fillId="0" borderId="15" xfId="0" applyNumberFormat="1" applyFont="1" applyBorder="1"/>
    <xf numFmtId="3" fontId="9" fillId="4" borderId="15" xfId="0" applyNumberFormat="1" applyFont="1" applyFill="1" applyBorder="1"/>
    <xf numFmtId="4" fontId="9" fillId="0" borderId="21" xfId="0" applyNumberFormat="1" applyFont="1" applyBorder="1"/>
    <xf numFmtId="4" fontId="9" fillId="0" borderId="22" xfId="0" applyNumberFormat="1" applyFont="1" applyBorder="1"/>
    <xf numFmtId="2" fontId="9" fillId="0" borderId="21" xfId="0" applyNumberFormat="1" applyFont="1" applyBorder="1"/>
    <xf numFmtId="3" fontId="9" fillId="4" borderId="21" xfId="0" applyNumberFormat="1" applyFont="1" applyFill="1" applyBorder="1"/>
    <xf numFmtId="3" fontId="9" fillId="4" borderId="23" xfId="0" applyNumberFormat="1" applyFont="1" applyFill="1" applyBorder="1"/>
    <xf numFmtId="2" fontId="9" fillId="0" borderId="10" xfId="0" applyNumberFormat="1" applyFont="1" applyBorder="1"/>
    <xf numFmtId="2" fontId="9" fillId="0" borderId="25" xfId="0" applyNumberFormat="1" applyFont="1" applyBorder="1"/>
    <xf numFmtId="3" fontId="9" fillId="4" borderId="12" xfId="0" applyNumberFormat="1" applyFont="1" applyFill="1" applyBorder="1"/>
    <xf numFmtId="17" fontId="9" fillId="0" borderId="0" xfId="0" applyNumberFormat="1" applyFont="1"/>
    <xf numFmtId="0" fontId="12" fillId="5" borderId="1" xfId="0" applyFont="1" applyFill="1" applyBorder="1"/>
    <xf numFmtId="3" fontId="9" fillId="4" borderId="18" xfId="0" applyNumberFormat="1" applyFont="1" applyFill="1" applyBorder="1"/>
    <xf numFmtId="3" fontId="9" fillId="0" borderId="21" xfId="0" applyNumberFormat="1" applyFont="1" applyBorder="1"/>
    <xf numFmtId="4" fontId="9" fillId="0" borderId="0" xfId="0" applyNumberFormat="1" applyFont="1"/>
    <xf numFmtId="0" fontId="7" fillId="0" borderId="13" xfId="0" applyFont="1" applyBorder="1"/>
    <xf numFmtId="2" fontId="11" fillId="0" borderId="15" xfId="0" applyNumberFormat="1" applyFont="1" applyBorder="1"/>
    <xf numFmtId="0" fontId="11" fillId="0" borderId="14" xfId="0" applyFont="1" applyBorder="1"/>
    <xf numFmtId="3" fontId="11" fillId="4" borderId="15" xfId="0" applyNumberFormat="1" applyFont="1" applyFill="1" applyBorder="1"/>
    <xf numFmtId="3" fontId="11" fillId="4" borderId="16" xfId="0" applyNumberFormat="1" applyFont="1" applyFill="1" applyBorder="1"/>
    <xf numFmtId="2" fontId="11" fillId="0" borderId="2" xfId="0" applyNumberFormat="1" applyFont="1" applyBorder="1"/>
    <xf numFmtId="2" fontId="11" fillId="0" borderId="0" xfId="0" applyNumberFormat="1" applyFont="1"/>
    <xf numFmtId="3" fontId="11" fillId="4" borderId="19" xfId="0" applyNumberFormat="1" applyFont="1" applyFill="1" applyBorder="1"/>
    <xf numFmtId="3" fontId="11" fillId="4" borderId="20" xfId="0" applyNumberFormat="1" applyFont="1" applyFill="1" applyBorder="1"/>
    <xf numFmtId="0" fontId="7" fillId="0" borderId="0" xfId="0" applyFont="1"/>
    <xf numFmtId="0" fontId="2" fillId="0" borderId="9" xfId="0" applyFont="1" applyBorder="1"/>
    <xf numFmtId="0" fontId="8" fillId="0" borderId="13" xfId="0" applyFont="1" applyBorder="1"/>
    <xf numFmtId="0" fontId="9" fillId="0" borderId="5" xfId="0" applyFont="1" applyBorder="1"/>
    <xf numFmtId="0" fontId="4" fillId="4" borderId="0" xfId="0" applyFont="1" applyFill="1"/>
    <xf numFmtId="0" fontId="0" fillId="0" borderId="9" xfId="0" applyBorder="1"/>
    <xf numFmtId="1" fontId="9" fillId="0" borderId="10" xfId="0" applyNumberFormat="1" applyFont="1" applyBorder="1"/>
    <xf numFmtId="2" fontId="9" fillId="0" borderId="24" xfId="0" applyNumberFormat="1" applyFont="1" applyBorder="1"/>
    <xf numFmtId="0" fontId="9" fillId="0" borderId="25" xfId="0" applyFont="1" applyBorder="1"/>
    <xf numFmtId="3" fontId="9" fillId="4" borderId="27" xfId="0" applyNumberFormat="1" applyFont="1" applyFill="1" applyBorder="1"/>
    <xf numFmtId="3" fontId="9" fillId="4" borderId="16" xfId="0" applyNumberFormat="1" applyFont="1" applyFill="1" applyBorder="1"/>
    <xf numFmtId="2" fontId="9" fillId="0" borderId="26" xfId="0" applyNumberFormat="1" applyFont="1" applyBorder="1"/>
    <xf numFmtId="4" fontId="11" fillId="0" borderId="15" xfId="0" applyNumberFormat="1" applyFont="1" applyBorder="1"/>
    <xf numFmtId="0" fontId="13" fillId="0" borderId="0" xfId="0" applyFont="1"/>
    <xf numFmtId="3" fontId="7" fillId="0" borderId="1" xfId="0" applyNumberFormat="1" applyFont="1" applyBorder="1"/>
    <xf numFmtId="4" fontId="7" fillId="0" borderId="1" xfId="0" applyNumberFormat="1" applyFont="1" applyBorder="1"/>
    <xf numFmtId="3" fontId="7" fillId="6" borderId="1" xfId="0" applyNumberFormat="1" applyFont="1" applyFill="1" applyBorder="1"/>
    <xf numFmtId="164" fontId="2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0" fontId="11" fillId="0" borderId="0" xfId="0" applyFont="1"/>
    <xf numFmtId="3" fontId="11" fillId="0" borderId="1" xfId="0" applyNumberFormat="1" applyFont="1" applyBorder="1"/>
    <xf numFmtId="4" fontId="11" fillId="0" borderId="1" xfId="0" applyNumberFormat="1" applyFont="1" applyBorder="1"/>
    <xf numFmtId="2" fontId="11" fillId="0" borderId="1" xfId="0" applyNumberFormat="1" applyFont="1" applyBorder="1"/>
    <xf numFmtId="3" fontId="16" fillId="6" borderId="1" xfId="0" applyNumberFormat="1" applyFont="1" applyFill="1" applyBorder="1"/>
    <xf numFmtId="3" fontId="2" fillId="0" borderId="14" xfId="0" applyNumberFormat="1" applyFont="1" applyBorder="1"/>
    <xf numFmtId="164" fontId="2" fillId="0" borderId="14" xfId="0" applyNumberFormat="1" applyFont="1" applyBorder="1"/>
    <xf numFmtId="164" fontId="3" fillId="0" borderId="14" xfId="0" applyNumberFormat="1" applyFont="1" applyBorder="1"/>
    <xf numFmtId="0" fontId="0" fillId="0" borderId="10" xfId="0" applyBorder="1"/>
    <xf numFmtId="164" fontId="2" fillId="5" borderId="0" xfId="0" applyNumberFormat="1" applyFont="1" applyFill="1"/>
    <xf numFmtId="0" fontId="3" fillId="5" borderId="0" xfId="0" applyFont="1" applyFill="1"/>
    <xf numFmtId="0" fontId="9" fillId="5" borderId="0" xfId="0" applyFont="1" applyFill="1"/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2" fillId="7" borderId="17" xfId="0" applyFont="1" applyFill="1" applyBorder="1" applyProtection="1">
      <protection locked="0"/>
    </xf>
    <xf numFmtId="0" fontId="9" fillId="7" borderId="6" xfId="0" applyFont="1" applyFill="1" applyBorder="1" applyProtection="1">
      <protection locked="0"/>
    </xf>
    <xf numFmtId="0" fontId="9" fillId="7" borderId="8" xfId="0" applyFont="1" applyFill="1" applyBorder="1" applyProtection="1">
      <protection locked="0"/>
    </xf>
    <xf numFmtId="0" fontId="3" fillId="7" borderId="9" xfId="0" applyFont="1" applyFill="1" applyBorder="1" applyProtection="1">
      <protection locked="0"/>
    </xf>
    <xf numFmtId="0" fontId="9" fillId="7" borderId="0" xfId="0" applyFont="1" applyFill="1" applyProtection="1">
      <protection locked="0"/>
    </xf>
    <xf numFmtId="2" fontId="9" fillId="7" borderId="0" xfId="0" applyNumberFormat="1" applyFont="1" applyFill="1" applyProtection="1">
      <protection locked="0"/>
    </xf>
    <xf numFmtId="0" fontId="9" fillId="7" borderId="10" xfId="0" applyFont="1" applyFill="1" applyBorder="1" applyProtection="1">
      <protection locked="0"/>
    </xf>
    <xf numFmtId="2" fontId="9" fillId="3" borderId="7" xfId="0" applyNumberFormat="1" applyFont="1" applyFill="1" applyBorder="1" applyProtection="1">
      <protection locked="0"/>
    </xf>
    <xf numFmtId="9" fontId="4" fillId="3" borderId="1" xfId="1" applyFont="1" applyFill="1" applyBorder="1" applyProtection="1">
      <protection locked="0"/>
    </xf>
    <xf numFmtId="17" fontId="9" fillId="7" borderId="0" xfId="0" applyNumberFormat="1" applyFont="1" applyFill="1" applyAlignment="1" applyProtection="1">
      <alignment horizontal="right"/>
      <protection locked="0"/>
    </xf>
    <xf numFmtId="4" fontId="9" fillId="2" borderId="1" xfId="0" applyNumberFormat="1" applyFont="1" applyFill="1" applyBorder="1" applyProtection="1">
      <protection locked="0"/>
    </xf>
    <xf numFmtId="0" fontId="9" fillId="7" borderId="0" xfId="0" applyFont="1" applyFill="1" applyAlignment="1" applyProtection="1">
      <alignment horizontal="right"/>
      <protection locked="0"/>
    </xf>
    <xf numFmtId="4" fontId="9" fillId="3" borderId="1" xfId="0" applyNumberFormat="1" applyFont="1" applyFill="1" applyBorder="1" applyProtection="1">
      <protection locked="0"/>
    </xf>
    <xf numFmtId="4" fontId="9" fillId="3" borderId="15" xfId="0" applyNumberFormat="1" applyFont="1" applyFill="1" applyBorder="1" applyProtection="1">
      <protection locked="0"/>
    </xf>
    <xf numFmtId="0" fontId="9" fillId="7" borderId="17" xfId="0" applyFont="1" applyFill="1" applyBorder="1" applyProtection="1">
      <protection locked="0"/>
    </xf>
    <xf numFmtId="0" fontId="11" fillId="7" borderId="9" xfId="0" applyFont="1" applyFill="1" applyBorder="1" applyProtection="1">
      <protection locked="0"/>
    </xf>
    <xf numFmtId="1" fontId="9" fillId="7" borderId="0" xfId="0" applyNumberFormat="1" applyFont="1" applyFill="1" applyProtection="1">
      <protection locked="0"/>
    </xf>
    <xf numFmtId="2" fontId="9" fillId="7" borderId="10" xfId="0" applyNumberFormat="1" applyFont="1" applyFill="1" applyBorder="1" applyProtection="1">
      <protection locked="0"/>
    </xf>
    <xf numFmtId="0" fontId="8" fillId="7" borderId="9" xfId="0" applyFont="1" applyFill="1" applyBorder="1" applyProtection="1">
      <protection locked="0"/>
    </xf>
    <xf numFmtId="0" fontId="8" fillId="7" borderId="13" xfId="0" applyFont="1" applyFill="1" applyBorder="1" applyProtection="1">
      <protection locked="0"/>
    </xf>
    <xf numFmtId="0" fontId="9" fillId="7" borderId="14" xfId="0" applyFont="1" applyFill="1" applyBorder="1" applyProtection="1">
      <protection locked="0"/>
    </xf>
    <xf numFmtId="1" fontId="9" fillId="7" borderId="14" xfId="0" applyNumberFormat="1" applyFont="1" applyFill="1" applyBorder="1" applyProtection="1">
      <protection locked="0"/>
    </xf>
    <xf numFmtId="2" fontId="9" fillId="7" borderId="14" xfId="0" applyNumberFormat="1" applyFont="1" applyFill="1" applyBorder="1" applyProtection="1">
      <protection locked="0"/>
    </xf>
    <xf numFmtId="0" fontId="9" fillId="7" borderId="18" xfId="0" applyFont="1" applyFill="1" applyBorder="1" applyProtection="1">
      <protection locked="0"/>
    </xf>
    <xf numFmtId="0" fontId="7" fillId="7" borderId="3" xfId="0" applyFont="1" applyFill="1" applyBorder="1" applyProtection="1">
      <protection locked="0"/>
    </xf>
    <xf numFmtId="9" fontId="4" fillId="3" borderId="1" xfId="0" applyNumberFormat="1" applyFont="1" applyFill="1" applyBorder="1" applyProtection="1">
      <protection locked="0"/>
    </xf>
    <xf numFmtId="17" fontId="9" fillId="7" borderId="0" xfId="0" applyNumberFormat="1" applyFont="1" applyFill="1" applyProtection="1">
      <protection locked="0"/>
    </xf>
    <xf numFmtId="0" fontId="2" fillId="7" borderId="17" xfId="0" applyFont="1" applyFill="1" applyBorder="1" applyAlignment="1" applyProtection="1">
      <alignment vertical="center"/>
      <protection locked="0"/>
    </xf>
    <xf numFmtId="1" fontId="9" fillId="7" borderId="6" xfId="0" applyNumberFormat="1" applyFont="1" applyFill="1" applyBorder="1" applyProtection="1">
      <protection locked="0"/>
    </xf>
    <xf numFmtId="2" fontId="9" fillId="7" borderId="6" xfId="0" applyNumberFormat="1" applyFont="1" applyFill="1" applyBorder="1" applyProtection="1">
      <protection locked="0"/>
    </xf>
    <xf numFmtId="2" fontId="9" fillId="3" borderId="1" xfId="0" applyNumberFormat="1" applyFont="1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7" borderId="0" xfId="0" applyFill="1" applyProtection="1">
      <protection locked="0"/>
    </xf>
    <xf numFmtId="0" fontId="0" fillId="7" borderId="9" xfId="0" applyFill="1" applyBorder="1" applyProtection="1">
      <protection locked="0"/>
    </xf>
    <xf numFmtId="0" fontId="0" fillId="7" borderId="10" xfId="0" applyFill="1" applyBorder="1" applyProtection="1">
      <protection locked="0"/>
    </xf>
    <xf numFmtId="2" fontId="9" fillId="7" borderId="8" xfId="0" applyNumberFormat="1" applyFont="1" applyFill="1" applyBorder="1" applyProtection="1">
      <protection locked="0"/>
    </xf>
    <xf numFmtId="0" fontId="11" fillId="7" borderId="17" xfId="0" applyFont="1" applyFill="1" applyBorder="1" applyProtection="1">
      <protection locked="0"/>
    </xf>
    <xf numFmtId="9" fontId="4" fillId="0" borderId="0" xfId="0" applyNumberFormat="1" applyFont="1" applyAlignment="1">
      <alignment horizontal="right"/>
    </xf>
    <xf numFmtId="0" fontId="0" fillId="7" borderId="17" xfId="0" applyFill="1" applyBorder="1" applyProtection="1">
      <protection locked="0"/>
    </xf>
    <xf numFmtId="0" fontId="17" fillId="0" borderId="0" xfId="0" applyFont="1"/>
    <xf numFmtId="3" fontId="9" fillId="0" borderId="22" xfId="0" applyNumberFormat="1" applyFont="1" applyBorder="1"/>
    <xf numFmtId="3" fontId="11" fillId="0" borderId="2" xfId="0" applyNumberFormat="1" applyFont="1" applyBorder="1"/>
    <xf numFmtId="1" fontId="11" fillId="0" borderId="15" xfId="0" applyNumberFormat="1" applyFont="1" applyBorder="1"/>
    <xf numFmtId="4" fontId="12" fillId="0" borderId="1" xfId="0" applyNumberFormat="1" applyFont="1" applyBorder="1" applyProtection="1"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1"/>
  <sheetViews>
    <sheetView showGridLines="0" tabSelected="1" zoomScaleNormal="100" workbookViewId="0">
      <selection activeCell="R11" sqref="R11"/>
    </sheetView>
  </sheetViews>
  <sheetFormatPr baseColWidth="10" defaultRowHeight="15" x14ac:dyDescent="0.25"/>
  <cols>
    <col min="12" max="12" width="5.7109375" customWidth="1"/>
    <col min="21" max="21" width="6.85546875" customWidth="1"/>
  </cols>
  <sheetData>
    <row r="1" spans="1:23" x14ac:dyDescent="0.25">
      <c r="B1" s="2"/>
      <c r="C1" s="2"/>
      <c r="D1" s="2"/>
      <c r="E1" s="2"/>
    </row>
    <row r="2" spans="1:23" ht="15.75" x14ac:dyDescent="0.25">
      <c r="A2" s="1" t="s">
        <v>63</v>
      </c>
      <c r="B2" s="2"/>
      <c r="C2" s="2"/>
      <c r="D2" s="2"/>
      <c r="E2" s="2"/>
    </row>
    <row r="3" spans="1:23" ht="15.75" thickBot="1" x14ac:dyDescent="0.3"/>
    <row r="4" spans="1:23" ht="15.75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  <c r="L4" s="2"/>
      <c r="M4" s="1"/>
      <c r="R4" s="2"/>
      <c r="S4" s="2"/>
      <c r="T4" s="2"/>
      <c r="U4" s="2"/>
      <c r="V4" s="2"/>
      <c r="W4" s="2"/>
    </row>
    <row r="5" spans="1:23" ht="15.75" x14ac:dyDescent="0.25">
      <c r="A5" s="99" t="s">
        <v>36</v>
      </c>
      <c r="B5" s="100"/>
      <c r="C5" s="100"/>
      <c r="D5" s="100"/>
      <c r="E5" s="100"/>
      <c r="F5" s="100"/>
      <c r="G5" s="101"/>
      <c r="H5" s="101"/>
      <c r="I5" s="100"/>
      <c r="J5" s="100"/>
      <c r="K5" s="102"/>
      <c r="L5" s="2"/>
      <c r="M5" s="4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.75" x14ac:dyDescent="0.25">
      <c r="A6" s="5"/>
      <c r="B6" s="2"/>
      <c r="C6" s="2"/>
      <c r="D6" s="2"/>
      <c r="E6" s="2"/>
      <c r="F6" s="2"/>
      <c r="G6" s="6"/>
      <c r="H6" s="6"/>
      <c r="I6" s="2"/>
      <c r="J6" s="2"/>
      <c r="K6" s="7"/>
      <c r="L6" s="2"/>
      <c r="M6" s="4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x14ac:dyDescent="0.25">
      <c r="A7" s="5"/>
      <c r="B7" s="2"/>
      <c r="C7" s="2"/>
      <c r="D7" s="2"/>
      <c r="E7" s="2"/>
      <c r="F7" s="8" t="s">
        <v>38</v>
      </c>
      <c r="G7" s="6"/>
      <c r="H7" s="8" t="s">
        <v>41</v>
      </c>
      <c r="I7" s="2"/>
      <c r="J7" s="2"/>
      <c r="K7" s="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5">
      <c r="A8" s="9" t="s">
        <v>74</v>
      </c>
      <c r="B8" s="10"/>
      <c r="C8" s="10"/>
      <c r="D8" s="10"/>
      <c r="E8" s="2"/>
      <c r="F8" s="8" t="s">
        <v>76</v>
      </c>
      <c r="G8" s="6"/>
      <c r="H8" s="8" t="s">
        <v>39</v>
      </c>
      <c r="I8" s="2"/>
      <c r="J8" s="2"/>
      <c r="K8" s="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25">
      <c r="A9" s="11" t="s">
        <v>75</v>
      </c>
      <c r="B9" s="3"/>
      <c r="C9" s="3"/>
      <c r="D9" s="3"/>
      <c r="E9" s="2"/>
      <c r="F9" s="8" t="s">
        <v>77</v>
      </c>
      <c r="G9" s="6"/>
      <c r="H9" s="8" t="s">
        <v>40</v>
      </c>
      <c r="I9" s="2"/>
      <c r="J9" s="2"/>
      <c r="K9" s="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75" thickBot="1" x14ac:dyDescent="0.3">
      <c r="A10" s="12"/>
      <c r="B10" s="13"/>
      <c r="C10" s="13"/>
      <c r="D10" s="13"/>
      <c r="E10" s="13"/>
      <c r="F10" s="14"/>
      <c r="G10" s="15"/>
      <c r="H10" s="14"/>
      <c r="I10" s="13"/>
      <c r="J10" s="13"/>
      <c r="K10" s="1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75" thickBot="1" x14ac:dyDescent="0.3">
      <c r="A11" s="17" t="s">
        <v>17</v>
      </c>
      <c r="B11" s="18"/>
      <c r="C11" s="19"/>
      <c r="D11" s="19"/>
      <c r="E11" s="20" t="s">
        <v>18</v>
      </c>
      <c r="F11" s="103">
        <v>25.55</v>
      </c>
      <c r="G11" s="19" t="s">
        <v>42</v>
      </c>
      <c r="H11" s="19"/>
      <c r="I11" s="19"/>
      <c r="J11" s="19"/>
      <c r="K11" s="21"/>
      <c r="L11" s="2"/>
      <c r="M11" s="120" t="s">
        <v>48</v>
      </c>
      <c r="N11" s="19"/>
      <c r="O11" s="19"/>
      <c r="P11" s="19"/>
      <c r="Q11" s="20" t="s">
        <v>44</v>
      </c>
      <c r="R11" s="103">
        <v>24.05</v>
      </c>
      <c r="S11" s="19" t="s">
        <v>42</v>
      </c>
      <c r="T11" s="19"/>
      <c r="U11" s="19"/>
      <c r="V11" s="19"/>
      <c r="W11" s="21"/>
    </row>
    <row r="12" spans="1:23" x14ac:dyDescent="0.25">
      <c r="A12" s="22"/>
      <c r="B12" s="2"/>
      <c r="C12" s="2"/>
      <c r="D12" s="2"/>
      <c r="E12" s="2"/>
      <c r="F12" s="2"/>
      <c r="G12" s="2"/>
      <c r="H12" s="2"/>
      <c r="I12" s="2"/>
      <c r="J12" s="2"/>
      <c r="K12" s="7"/>
      <c r="L12" s="2"/>
      <c r="M12" s="23"/>
      <c r="N12" s="2"/>
      <c r="O12" s="2"/>
      <c r="P12" s="2"/>
      <c r="Q12" s="2"/>
      <c r="R12" s="2"/>
      <c r="S12" s="2"/>
      <c r="T12" s="2"/>
      <c r="U12" s="2"/>
      <c r="V12" s="2"/>
      <c r="W12" s="7"/>
    </row>
    <row r="13" spans="1:23" x14ac:dyDescent="0.25">
      <c r="A13" s="23"/>
      <c r="B13" s="24"/>
      <c r="C13" s="24"/>
      <c r="D13" s="2"/>
      <c r="E13" s="2"/>
      <c r="F13" s="2"/>
      <c r="G13" s="133">
        <v>1</v>
      </c>
      <c r="H13" s="104">
        <v>0.8</v>
      </c>
      <c r="I13" s="25"/>
      <c r="J13" s="2"/>
      <c r="K13" s="7"/>
      <c r="L13" s="2"/>
      <c r="M13" s="26"/>
      <c r="N13" s="2"/>
      <c r="O13" s="2"/>
      <c r="P13" s="2"/>
      <c r="Q13" s="2"/>
      <c r="R13" s="2"/>
      <c r="S13" s="133">
        <v>1</v>
      </c>
      <c r="T13" s="121">
        <f>80%</f>
        <v>0.8</v>
      </c>
      <c r="U13" s="2"/>
      <c r="V13" s="2"/>
      <c r="W13" s="7"/>
    </row>
    <row r="14" spans="1:23" x14ac:dyDescent="0.25">
      <c r="A14" s="23" t="s">
        <v>34</v>
      </c>
      <c r="B14" s="2"/>
      <c r="C14" s="2"/>
      <c r="D14" s="2"/>
      <c r="E14" s="2"/>
      <c r="F14" s="2"/>
      <c r="G14" s="25">
        <v>2076</v>
      </c>
      <c r="H14" s="25">
        <f>G14*H13</f>
        <v>1660.8000000000002</v>
      </c>
      <c r="I14" s="25"/>
      <c r="J14" s="2"/>
      <c r="K14" s="7"/>
      <c r="L14" s="27"/>
      <c r="M14" s="23" t="s">
        <v>34</v>
      </c>
      <c r="N14" s="2"/>
      <c r="O14" s="2"/>
      <c r="P14" s="2"/>
      <c r="Q14" s="2"/>
      <c r="R14" s="2"/>
      <c r="S14" s="25">
        <f>G14</f>
        <v>2076</v>
      </c>
      <c r="T14" s="25">
        <f>H14</f>
        <v>1660.8000000000002</v>
      </c>
      <c r="U14" s="2"/>
      <c r="V14" s="2"/>
      <c r="W14" s="7"/>
    </row>
    <row r="15" spans="1:23" x14ac:dyDescent="0.25">
      <c r="A15" s="28" t="s">
        <v>2</v>
      </c>
      <c r="B15" s="2"/>
      <c r="C15" s="29" t="s">
        <v>26</v>
      </c>
      <c r="D15" s="29" t="s">
        <v>27</v>
      </c>
      <c r="E15" s="29" t="s">
        <v>28</v>
      </c>
      <c r="F15" s="29" t="s">
        <v>29</v>
      </c>
      <c r="G15" s="29" t="s">
        <v>24</v>
      </c>
      <c r="H15" s="29" t="s">
        <v>24</v>
      </c>
      <c r="I15" s="6"/>
      <c r="J15" s="30" t="s">
        <v>19</v>
      </c>
      <c r="K15" s="31" t="s">
        <v>20</v>
      </c>
      <c r="L15" s="6"/>
      <c r="M15" s="32" t="s">
        <v>3</v>
      </c>
      <c r="N15" s="2"/>
      <c r="O15" s="29" t="s">
        <v>26</v>
      </c>
      <c r="P15" s="29" t="s">
        <v>27</v>
      </c>
      <c r="Q15" s="29" t="s">
        <v>28</v>
      </c>
      <c r="R15" s="29" t="s">
        <v>29</v>
      </c>
      <c r="S15" s="29" t="s">
        <v>24</v>
      </c>
      <c r="T15" s="29" t="s">
        <v>24</v>
      </c>
      <c r="U15" s="2"/>
      <c r="V15" s="30" t="s">
        <v>19</v>
      </c>
      <c r="W15" s="31" t="s">
        <v>20</v>
      </c>
    </row>
    <row r="16" spans="1:23" x14ac:dyDescent="0.25">
      <c r="A16" s="23" t="s">
        <v>4</v>
      </c>
      <c r="B16" s="105" t="s">
        <v>5</v>
      </c>
      <c r="C16" s="106">
        <v>18</v>
      </c>
      <c r="D16" s="33">
        <f>C16*5</f>
        <v>90</v>
      </c>
      <c r="E16" s="33">
        <f>D16*4.32</f>
        <v>388.8</v>
      </c>
      <c r="F16" s="33">
        <f>E16*12</f>
        <v>4665.6000000000004</v>
      </c>
      <c r="G16" s="34">
        <f>F16/$G$14</f>
        <v>2.247398843930636</v>
      </c>
      <c r="H16" s="34">
        <f>F16/$H$14</f>
        <v>2.8092485549132946</v>
      </c>
      <c r="I16" s="6"/>
      <c r="J16" s="35">
        <f t="shared" ref="J16:K19" si="0">E16*$F$11</f>
        <v>9933.84</v>
      </c>
      <c r="K16" s="35">
        <f t="shared" si="0"/>
        <v>119206.08000000002</v>
      </c>
      <c r="L16" s="6"/>
      <c r="M16" s="23" t="s">
        <v>4</v>
      </c>
      <c r="N16" s="107" t="s">
        <v>52</v>
      </c>
      <c r="O16" s="106"/>
      <c r="P16" s="33">
        <f>O16*5</f>
        <v>0</v>
      </c>
      <c r="Q16" s="33">
        <f>P16*4.32</f>
        <v>0</v>
      </c>
      <c r="R16" s="33">
        <f>Q16*12</f>
        <v>0</v>
      </c>
      <c r="S16" s="34">
        <f>R16/$S$14</f>
        <v>0</v>
      </c>
      <c r="T16" s="34">
        <f>R16/$T$14</f>
        <v>0</v>
      </c>
      <c r="U16" s="2"/>
      <c r="V16" s="35">
        <f t="shared" ref="V16:W18" si="1">Q16*$R$11</f>
        <v>0</v>
      </c>
      <c r="W16" s="35">
        <f t="shared" si="1"/>
        <v>0</v>
      </c>
    </row>
    <row r="17" spans="1:23" ht="15.75" thickBot="1" x14ac:dyDescent="0.3">
      <c r="A17" s="23" t="s">
        <v>6</v>
      </c>
      <c r="B17" s="107" t="s">
        <v>7</v>
      </c>
      <c r="C17" s="106">
        <v>17</v>
      </c>
      <c r="D17" s="33">
        <f>C17</f>
        <v>17</v>
      </c>
      <c r="E17" s="33">
        <f>D17*4.32</f>
        <v>73.44</v>
      </c>
      <c r="F17" s="33">
        <f>E17*12</f>
        <v>881.28</v>
      </c>
      <c r="G17" s="34">
        <f>F17/$G$14</f>
        <v>0.42450867052023122</v>
      </c>
      <c r="H17" s="34">
        <f>F17/$H$14</f>
        <v>0.53063583815028892</v>
      </c>
      <c r="I17" s="6"/>
      <c r="J17" s="35">
        <f t="shared" si="0"/>
        <v>1876.3920000000001</v>
      </c>
      <c r="K17" s="35">
        <f t="shared" si="0"/>
        <v>22516.704000000002</v>
      </c>
      <c r="L17" s="6"/>
      <c r="M17" s="23" t="s">
        <v>8</v>
      </c>
      <c r="N17" s="107" t="s">
        <v>53</v>
      </c>
      <c r="O17" s="106"/>
      <c r="P17" s="36">
        <f>O17*2</f>
        <v>0</v>
      </c>
      <c r="Q17" s="36">
        <f>P17*4.32</f>
        <v>0</v>
      </c>
      <c r="R17" s="36">
        <f>Q17*12</f>
        <v>0</v>
      </c>
      <c r="S17" s="37">
        <f>R17/$S$14</f>
        <v>0</v>
      </c>
      <c r="T17" s="37">
        <f>R17/$T$14</f>
        <v>0</v>
      </c>
      <c r="U17" s="2"/>
      <c r="V17" s="38">
        <f t="shared" si="1"/>
        <v>0</v>
      </c>
      <c r="W17" s="38">
        <f t="shared" si="1"/>
        <v>0</v>
      </c>
    </row>
    <row r="18" spans="1:23" ht="15.75" thickBot="1" x14ac:dyDescent="0.3">
      <c r="A18" s="23" t="s">
        <v>9</v>
      </c>
      <c r="B18" s="107" t="s">
        <v>10</v>
      </c>
      <c r="C18" s="106">
        <v>16</v>
      </c>
      <c r="D18" s="36">
        <f>C18</f>
        <v>16</v>
      </c>
      <c r="E18" s="36">
        <f>D18*4.32</f>
        <v>69.12</v>
      </c>
      <c r="F18" s="36">
        <f>E18*12</f>
        <v>829.44</v>
      </c>
      <c r="G18" s="37">
        <f>F18/$G$14</f>
        <v>0.39953757225433528</v>
      </c>
      <c r="H18" s="37">
        <f>F18/$H$14</f>
        <v>0.49942196531791905</v>
      </c>
      <c r="I18" s="6"/>
      <c r="J18" s="38">
        <f t="shared" si="0"/>
        <v>1766.0160000000001</v>
      </c>
      <c r="K18" s="38">
        <f t="shared" si="0"/>
        <v>21192.192000000003</v>
      </c>
      <c r="L18" s="6"/>
      <c r="M18" s="23"/>
      <c r="N18" s="2"/>
      <c r="O18" s="2"/>
      <c r="P18" s="50">
        <f>SUM(P16:P17)</f>
        <v>0</v>
      </c>
      <c r="Q18" s="50">
        <f>SUM(Q16:Q17)</f>
        <v>0</v>
      </c>
      <c r="R18" s="136">
        <f>SUM(R16:R17)</f>
        <v>0</v>
      </c>
      <c r="S18" s="41">
        <f>R18/$S$14</f>
        <v>0</v>
      </c>
      <c r="T18" s="41">
        <f>R18/$T$14</f>
        <v>0</v>
      </c>
      <c r="U18" s="2"/>
      <c r="V18" s="42">
        <f t="shared" si="1"/>
        <v>0</v>
      </c>
      <c r="W18" s="43">
        <f t="shared" si="1"/>
        <v>0</v>
      </c>
    </row>
    <row r="19" spans="1:23" x14ac:dyDescent="0.25">
      <c r="A19" s="23"/>
      <c r="B19" s="2"/>
      <c r="C19" s="2"/>
      <c r="D19" s="50">
        <f>SUM(D16:D18)</f>
        <v>123</v>
      </c>
      <c r="E19" s="50">
        <f>SUM(E16:E18)</f>
        <v>531.36</v>
      </c>
      <c r="F19" s="136">
        <f>SUM(F16:F18)</f>
        <v>6376.32</v>
      </c>
      <c r="G19" s="41">
        <f>F19/$G$14</f>
        <v>3.0714450867052023</v>
      </c>
      <c r="H19" s="41">
        <f>F19/$H$14</f>
        <v>3.8393063583815024</v>
      </c>
      <c r="I19" s="6"/>
      <c r="J19" s="42">
        <f t="shared" si="0"/>
        <v>13576.248000000001</v>
      </c>
      <c r="K19" s="43">
        <f t="shared" si="0"/>
        <v>162914.976</v>
      </c>
      <c r="L19" s="6"/>
      <c r="M19" s="23"/>
      <c r="N19" s="2"/>
      <c r="O19" s="2"/>
      <c r="P19" s="2"/>
      <c r="Q19" s="2"/>
      <c r="R19" s="2"/>
      <c r="S19" s="6"/>
      <c r="T19" s="6"/>
      <c r="U19" s="2"/>
      <c r="V19" s="2"/>
      <c r="W19" s="7"/>
    </row>
    <row r="20" spans="1:23" x14ac:dyDescent="0.25">
      <c r="A20" s="23"/>
      <c r="B20" s="2"/>
      <c r="C20" s="2"/>
      <c r="D20" s="2"/>
      <c r="E20" s="2"/>
      <c r="F20" s="2"/>
      <c r="G20" s="6"/>
      <c r="H20" s="6"/>
      <c r="I20" s="6"/>
      <c r="J20" s="6"/>
      <c r="K20" s="44"/>
      <c r="L20" s="6"/>
      <c r="M20" s="32" t="s">
        <v>21</v>
      </c>
      <c r="N20" s="2"/>
      <c r="O20" s="29" t="s">
        <v>26</v>
      </c>
      <c r="P20" s="29" t="s">
        <v>27</v>
      </c>
      <c r="Q20" s="29" t="s">
        <v>28</v>
      </c>
      <c r="R20" s="29" t="s">
        <v>29</v>
      </c>
      <c r="S20" s="29" t="s">
        <v>24</v>
      </c>
      <c r="T20" s="29" t="s">
        <v>24</v>
      </c>
      <c r="U20" s="2"/>
      <c r="V20" s="30" t="s">
        <v>19</v>
      </c>
      <c r="W20" s="31" t="s">
        <v>20</v>
      </c>
    </row>
    <row r="21" spans="1:23" x14ac:dyDescent="0.25">
      <c r="A21" s="28" t="s">
        <v>11</v>
      </c>
      <c r="B21" s="2"/>
      <c r="C21" s="29" t="s">
        <v>26</v>
      </c>
      <c r="D21" s="29" t="s">
        <v>27</v>
      </c>
      <c r="E21" s="29" t="s">
        <v>28</v>
      </c>
      <c r="F21" s="29" t="s">
        <v>29</v>
      </c>
      <c r="G21" s="29" t="s">
        <v>24</v>
      </c>
      <c r="H21" s="29" t="s">
        <v>24</v>
      </c>
      <c r="I21" s="6"/>
      <c r="J21" s="30" t="s">
        <v>19</v>
      </c>
      <c r="K21" s="31" t="s">
        <v>20</v>
      </c>
      <c r="L21" s="6"/>
      <c r="M21" s="23" t="s">
        <v>4</v>
      </c>
      <c r="N21" s="107" t="s">
        <v>54</v>
      </c>
      <c r="O21" s="106"/>
      <c r="P21" s="33">
        <f>O21*5</f>
        <v>0</v>
      </c>
      <c r="Q21" s="33">
        <f>P21*4.32</f>
        <v>0</v>
      </c>
      <c r="R21" s="33">
        <f>Q21*12</f>
        <v>0</v>
      </c>
      <c r="S21" s="34">
        <f t="shared" ref="S21:S28" si="2">R21/$S$14</f>
        <v>0</v>
      </c>
      <c r="T21" s="34">
        <f>R21/$T$14</f>
        <v>0</v>
      </c>
      <c r="U21" s="2"/>
      <c r="V21" s="35">
        <f t="shared" ref="V21:V24" si="3">Q21*$R$11</f>
        <v>0</v>
      </c>
      <c r="W21" s="35">
        <f t="shared" ref="W21:W24" si="4">R21*$R$11</f>
        <v>0</v>
      </c>
    </row>
    <row r="22" spans="1:23" x14ac:dyDescent="0.25">
      <c r="A22" s="23" t="s">
        <v>4</v>
      </c>
      <c r="B22" s="105" t="s">
        <v>12</v>
      </c>
      <c r="C22" s="106">
        <v>4</v>
      </c>
      <c r="D22" s="33">
        <f>C22*5</f>
        <v>20</v>
      </c>
      <c r="E22" s="33">
        <f>D22*4.32</f>
        <v>86.4</v>
      </c>
      <c r="F22" s="33">
        <f>E22*12</f>
        <v>1036.8000000000002</v>
      </c>
      <c r="G22" s="34">
        <f>F22/$G$14</f>
        <v>0.49942196531791916</v>
      </c>
      <c r="H22" s="34">
        <f>F22/$H$14</f>
        <v>0.62427745664739887</v>
      </c>
      <c r="I22" s="45"/>
      <c r="J22" s="35">
        <f t="shared" ref="J22:K25" si="5">E22*$F$11</f>
        <v>2207.52</v>
      </c>
      <c r="K22" s="46">
        <f t="shared" si="5"/>
        <v>26490.240000000005</v>
      </c>
      <c r="L22" s="6"/>
      <c r="M22" s="23" t="s">
        <v>4</v>
      </c>
      <c r="N22" s="122" t="s">
        <v>55</v>
      </c>
      <c r="O22" s="106"/>
      <c r="P22" s="33">
        <f>O22*5</f>
        <v>0</v>
      </c>
      <c r="Q22" s="33">
        <f>P22*4.32</f>
        <v>0</v>
      </c>
      <c r="R22" s="33">
        <f>Q22*12</f>
        <v>0</v>
      </c>
      <c r="S22" s="34">
        <f t="shared" si="2"/>
        <v>0</v>
      </c>
      <c r="T22" s="34">
        <f>R22/$T$14</f>
        <v>0</v>
      </c>
      <c r="U22" s="2"/>
      <c r="V22" s="35">
        <f t="shared" si="3"/>
        <v>0</v>
      </c>
      <c r="W22" s="35">
        <f t="shared" si="4"/>
        <v>0</v>
      </c>
    </row>
    <row r="23" spans="1:23" x14ac:dyDescent="0.25">
      <c r="A23" s="23" t="s">
        <v>32</v>
      </c>
      <c r="B23" s="47"/>
      <c r="C23" s="33">
        <f>D23/5</f>
        <v>4.0740740740740744</v>
      </c>
      <c r="D23" s="33">
        <f>E23/4.32</f>
        <v>20.37037037037037</v>
      </c>
      <c r="E23" s="108">
        <v>88</v>
      </c>
      <c r="F23" s="33">
        <f>E23*12</f>
        <v>1056</v>
      </c>
      <c r="G23" s="34">
        <f>F23/$G$14</f>
        <v>0.50867052023121384</v>
      </c>
      <c r="H23" s="34">
        <f>F23/$H$14</f>
        <v>0.63583815028901725</v>
      </c>
      <c r="I23" s="45"/>
      <c r="J23" s="35">
        <f t="shared" si="5"/>
        <v>2248.4</v>
      </c>
      <c r="K23" s="46">
        <f t="shared" si="5"/>
        <v>26980.799999999999</v>
      </c>
      <c r="L23" s="6"/>
      <c r="M23" s="23" t="s">
        <v>6</v>
      </c>
      <c r="N23" s="107" t="s">
        <v>56</v>
      </c>
      <c r="O23" s="106"/>
      <c r="P23" s="33">
        <f>O23</f>
        <v>0</v>
      </c>
      <c r="Q23" s="33">
        <f>P23*4.32</f>
        <v>0</v>
      </c>
      <c r="R23" s="33">
        <f>Q23*12</f>
        <v>0</v>
      </c>
      <c r="S23" s="34">
        <f t="shared" si="2"/>
        <v>0</v>
      </c>
      <c r="T23" s="34">
        <f>R23/$T$14</f>
        <v>0</v>
      </c>
      <c r="U23" s="2"/>
      <c r="V23" s="35">
        <f t="shared" si="3"/>
        <v>0</v>
      </c>
      <c r="W23" s="35">
        <f t="shared" si="4"/>
        <v>0</v>
      </c>
    </row>
    <row r="24" spans="1:23" ht="15.75" thickBot="1" x14ac:dyDescent="0.3">
      <c r="A24" s="23" t="s">
        <v>33</v>
      </c>
      <c r="B24" s="2"/>
      <c r="C24" s="48"/>
      <c r="D24" s="36"/>
      <c r="E24" s="109">
        <v>103</v>
      </c>
      <c r="F24" s="36">
        <f>E24*12</f>
        <v>1236</v>
      </c>
      <c r="G24" s="37">
        <f>F24/$G$14</f>
        <v>0.59537572254335258</v>
      </c>
      <c r="H24" s="37">
        <f>F24/$H$14</f>
        <v>0.7442196531791907</v>
      </c>
      <c r="I24" s="45"/>
      <c r="J24" s="38">
        <f t="shared" si="5"/>
        <v>2631.65</v>
      </c>
      <c r="K24" s="49">
        <f t="shared" si="5"/>
        <v>31579.8</v>
      </c>
      <c r="L24" s="6"/>
      <c r="M24" s="23" t="s">
        <v>9</v>
      </c>
      <c r="N24" s="107" t="s">
        <v>57</v>
      </c>
      <c r="O24" s="106"/>
      <c r="P24" s="36">
        <f>O24</f>
        <v>0</v>
      </c>
      <c r="Q24" s="36">
        <f>P24*4.32</f>
        <v>0</v>
      </c>
      <c r="R24" s="36">
        <f>Q24*12</f>
        <v>0</v>
      </c>
      <c r="S24" s="37">
        <f t="shared" si="2"/>
        <v>0</v>
      </c>
      <c r="T24" s="37">
        <f>R24/$T$14</f>
        <v>0</v>
      </c>
      <c r="U24" s="2"/>
      <c r="V24" s="38">
        <f t="shared" si="3"/>
        <v>0</v>
      </c>
      <c r="W24" s="38">
        <f t="shared" si="4"/>
        <v>0</v>
      </c>
    </row>
    <row r="25" spans="1:23" x14ac:dyDescent="0.25">
      <c r="A25" s="23"/>
      <c r="B25" s="2"/>
      <c r="C25" s="2"/>
      <c r="D25" s="50">
        <f>SUM(D22:D24)</f>
        <v>40.370370370370367</v>
      </c>
      <c r="E25" s="50">
        <f>SUM(E22:E24)</f>
        <v>277.39999999999998</v>
      </c>
      <c r="F25" s="50">
        <f>SUM(F22:F24)</f>
        <v>3328.8</v>
      </c>
      <c r="G25" s="41">
        <f>F25/$G$14</f>
        <v>1.6034682080924856</v>
      </c>
      <c r="H25" s="41">
        <f>F25/$H$14</f>
        <v>2.004335260115607</v>
      </c>
      <c r="I25" s="6"/>
      <c r="J25" s="42">
        <f t="shared" si="5"/>
        <v>7087.57</v>
      </c>
      <c r="K25" s="43">
        <f t="shared" si="5"/>
        <v>85050.840000000011</v>
      </c>
      <c r="L25" s="6"/>
      <c r="M25" s="23"/>
      <c r="N25" s="2"/>
      <c r="O25" s="51"/>
      <c r="P25" s="50">
        <f>SUM(P21:P24)</f>
        <v>0</v>
      </c>
      <c r="Q25" s="50">
        <f>SUM(Q21:Q24)</f>
        <v>0</v>
      </c>
      <c r="R25" s="50">
        <f>SUM(R21:R24)</f>
        <v>0</v>
      </c>
      <c r="S25" s="41">
        <f t="shared" si="2"/>
        <v>0</v>
      </c>
      <c r="T25" s="41">
        <f>R25/$T$14</f>
        <v>0</v>
      </c>
      <c r="U25" s="2"/>
      <c r="V25" s="42">
        <f>Q25*$R$11</f>
        <v>0</v>
      </c>
      <c r="W25" s="43">
        <f>R25*$R$11</f>
        <v>0</v>
      </c>
    </row>
    <row r="26" spans="1:23" x14ac:dyDescent="0.25">
      <c r="A26" s="22"/>
      <c r="B26" s="2"/>
      <c r="C26" s="2"/>
      <c r="D26" s="2"/>
      <c r="E26" s="2"/>
      <c r="F26" s="2"/>
      <c r="G26" s="6"/>
      <c r="H26" s="6"/>
      <c r="I26" s="6"/>
      <c r="J26" s="6"/>
      <c r="K26" s="44"/>
      <c r="L26" s="6"/>
      <c r="M26" s="23"/>
      <c r="N26" s="2"/>
      <c r="O26" s="2"/>
      <c r="P26" s="2"/>
      <c r="Q26" s="27"/>
      <c r="R26" s="27"/>
      <c r="S26" s="6"/>
      <c r="T26" s="6"/>
      <c r="U26" s="2"/>
      <c r="V26" s="2"/>
      <c r="W26" s="7"/>
    </row>
    <row r="27" spans="1:23" x14ac:dyDescent="0.25">
      <c r="A27" s="22"/>
      <c r="B27" s="2"/>
      <c r="C27" s="2"/>
      <c r="D27" s="2"/>
      <c r="E27" s="2"/>
      <c r="F27" s="2"/>
      <c r="G27" s="6"/>
      <c r="H27" s="6"/>
      <c r="I27" s="6"/>
      <c r="J27" s="2"/>
      <c r="K27" s="7"/>
      <c r="L27" s="6"/>
      <c r="M27" s="23"/>
      <c r="N27" s="2"/>
      <c r="O27" s="2"/>
      <c r="P27" s="29" t="s">
        <v>27</v>
      </c>
      <c r="Q27" s="29" t="s">
        <v>28</v>
      </c>
      <c r="R27" s="29" t="s">
        <v>29</v>
      </c>
      <c r="S27" s="29" t="s">
        <v>24</v>
      </c>
      <c r="T27" s="29" t="s">
        <v>24</v>
      </c>
      <c r="U27" s="2"/>
      <c r="V27" s="30" t="s">
        <v>19</v>
      </c>
      <c r="W27" s="31" t="s">
        <v>20</v>
      </c>
    </row>
    <row r="28" spans="1:23" ht="15.75" thickBot="1" x14ac:dyDescent="0.3">
      <c r="A28" s="23"/>
      <c r="B28" s="2"/>
      <c r="C28" s="2"/>
      <c r="D28" s="29" t="s">
        <v>27</v>
      </c>
      <c r="E28" s="29" t="s">
        <v>28</v>
      </c>
      <c r="F28" s="29" t="s">
        <v>29</v>
      </c>
      <c r="G28" s="29" t="s">
        <v>24</v>
      </c>
      <c r="H28" s="29" t="s">
        <v>24</v>
      </c>
      <c r="I28" s="2"/>
      <c r="J28" s="30" t="s">
        <v>19</v>
      </c>
      <c r="K28" s="31" t="s">
        <v>20</v>
      </c>
      <c r="L28" s="2"/>
      <c r="M28" s="52" t="s">
        <v>30</v>
      </c>
      <c r="N28" s="13"/>
      <c r="O28" s="13"/>
      <c r="P28" s="138">
        <f>P25+P18</f>
        <v>0</v>
      </c>
      <c r="Q28" s="138">
        <f>Q25+Q18</f>
        <v>0</v>
      </c>
      <c r="R28" s="138">
        <f>R25+R18</f>
        <v>0</v>
      </c>
      <c r="S28" s="53">
        <f t="shared" si="2"/>
        <v>0</v>
      </c>
      <c r="T28" s="53">
        <f>R28/$T$14</f>
        <v>0</v>
      </c>
      <c r="U28" s="54"/>
      <c r="V28" s="55">
        <f>Q28*$R$11</f>
        <v>0</v>
      </c>
      <c r="W28" s="56">
        <f>R28*$R$11</f>
        <v>0</v>
      </c>
    </row>
    <row r="29" spans="1:23" ht="15.75" thickBot="1" x14ac:dyDescent="0.3">
      <c r="A29" s="22" t="s">
        <v>13</v>
      </c>
      <c r="B29" s="2"/>
      <c r="C29" s="2"/>
      <c r="D29" s="137">
        <f>D25+D19</f>
        <v>163.37037037037038</v>
      </c>
      <c r="E29" s="137">
        <f>E25+E19</f>
        <v>808.76</v>
      </c>
      <c r="F29" s="137">
        <f>F25+F19</f>
        <v>9705.119999999999</v>
      </c>
      <c r="G29" s="57">
        <f>F29/$G$14</f>
        <v>4.6749132947976877</v>
      </c>
      <c r="H29" s="57">
        <f>F29/$H$14</f>
        <v>5.8436416184971085</v>
      </c>
      <c r="I29" s="58"/>
      <c r="J29" s="59">
        <f>E29*$F$11</f>
        <v>20663.817999999999</v>
      </c>
      <c r="K29" s="60">
        <f>F29*$F$11</f>
        <v>247965.81599999999</v>
      </c>
      <c r="L29" s="27"/>
      <c r="M29" s="134"/>
      <c r="N29" s="97"/>
      <c r="O29" s="97"/>
      <c r="P29" s="97"/>
      <c r="Q29" s="124"/>
      <c r="R29" s="124"/>
      <c r="S29" s="125"/>
      <c r="T29" s="125"/>
      <c r="U29" s="125"/>
      <c r="V29" s="125"/>
      <c r="W29" s="131"/>
    </row>
    <row r="30" spans="1:23" x14ac:dyDescent="0.25">
      <c r="A30" s="132" t="s">
        <v>43</v>
      </c>
      <c r="B30" s="97"/>
      <c r="C30" s="97"/>
      <c r="D30" s="97"/>
      <c r="E30" s="124"/>
      <c r="F30" s="124"/>
      <c r="G30" s="125"/>
      <c r="H30" s="125"/>
      <c r="I30" s="125"/>
      <c r="J30" s="125"/>
      <c r="K30" s="131"/>
      <c r="L30" s="27"/>
      <c r="M30" s="111" t="s">
        <v>43</v>
      </c>
      <c r="N30" s="100"/>
      <c r="O30" s="100"/>
      <c r="P30" s="100"/>
      <c r="Q30" s="112"/>
      <c r="R30" s="112"/>
      <c r="S30" s="101"/>
      <c r="T30" s="101"/>
      <c r="U30" s="101"/>
      <c r="V30" s="100"/>
      <c r="W30" s="102"/>
    </row>
    <row r="31" spans="1:23" x14ac:dyDescent="0.25">
      <c r="A31" s="114" t="s">
        <v>79</v>
      </c>
      <c r="B31" s="100"/>
      <c r="C31" s="100"/>
      <c r="D31" s="100"/>
      <c r="E31" s="112"/>
      <c r="F31" s="112"/>
      <c r="G31" s="101"/>
      <c r="H31" s="101"/>
      <c r="I31" s="101"/>
      <c r="J31" s="100"/>
      <c r="K31" s="102"/>
      <c r="L31" s="27"/>
      <c r="M31" s="114" t="s">
        <v>81</v>
      </c>
      <c r="N31" s="100"/>
      <c r="O31" s="100"/>
      <c r="P31" s="100"/>
      <c r="Q31" s="112"/>
      <c r="R31" s="112"/>
      <c r="S31" s="101"/>
      <c r="T31" s="101"/>
      <c r="U31" s="101"/>
      <c r="V31" s="100"/>
      <c r="W31" s="102"/>
    </row>
    <row r="32" spans="1:23" ht="15.75" thickBot="1" x14ac:dyDescent="0.3">
      <c r="A32" s="115" t="s">
        <v>80</v>
      </c>
      <c r="B32" s="116"/>
      <c r="C32" s="116"/>
      <c r="D32" s="116"/>
      <c r="E32" s="117"/>
      <c r="F32" s="117"/>
      <c r="G32" s="118"/>
      <c r="H32" s="118"/>
      <c r="I32" s="118"/>
      <c r="J32" s="116"/>
      <c r="K32" s="119"/>
      <c r="L32" s="27"/>
      <c r="M32" s="115" t="s">
        <v>37</v>
      </c>
      <c r="N32" s="116"/>
      <c r="O32" s="116"/>
      <c r="P32" s="116"/>
      <c r="Q32" s="116"/>
      <c r="R32" s="116"/>
      <c r="S32" s="118"/>
      <c r="T32" s="118"/>
      <c r="U32" s="116"/>
      <c r="V32" s="116"/>
      <c r="W32" s="119"/>
    </row>
    <row r="33" spans="1:23" x14ac:dyDescent="0.25">
      <c r="C33" s="2"/>
      <c r="D33" s="2"/>
      <c r="E33" s="27"/>
      <c r="F33" s="27"/>
      <c r="G33" s="6"/>
      <c r="H33" s="6"/>
      <c r="I33" s="6"/>
      <c r="J33" s="2"/>
      <c r="K33" s="2"/>
      <c r="L33" s="27"/>
      <c r="M33" s="2"/>
      <c r="N33" s="2"/>
      <c r="O33" s="2"/>
      <c r="P33" s="2"/>
      <c r="Q33" s="2"/>
      <c r="R33" s="2"/>
      <c r="S33" s="6"/>
      <c r="T33" s="6"/>
      <c r="U33" s="2"/>
      <c r="V33" s="2"/>
      <c r="W33" s="2"/>
    </row>
    <row r="34" spans="1:23" x14ac:dyDescent="0.25">
      <c r="A34" s="61"/>
      <c r="B34" s="2"/>
      <c r="C34" s="2"/>
      <c r="D34" s="2"/>
      <c r="E34" s="27"/>
      <c r="F34" s="27"/>
      <c r="G34" s="6"/>
      <c r="H34" s="6"/>
      <c r="I34" s="6"/>
      <c r="J34" s="2"/>
      <c r="K34" s="2"/>
      <c r="L34" s="27"/>
      <c r="M34" s="2"/>
      <c r="N34" s="2"/>
      <c r="O34" s="2"/>
      <c r="P34" s="2"/>
      <c r="Q34" s="2"/>
      <c r="R34" s="2"/>
      <c r="S34" s="6"/>
      <c r="T34" s="6"/>
      <c r="U34" s="2"/>
      <c r="V34" s="2"/>
      <c r="W34" s="2"/>
    </row>
    <row r="35" spans="1:23" x14ac:dyDescent="0.25">
      <c r="A35" s="61"/>
      <c r="B35" s="2"/>
      <c r="C35" s="2"/>
      <c r="D35" s="2"/>
      <c r="E35" s="27"/>
      <c r="F35" s="27"/>
      <c r="G35" s="6"/>
      <c r="H35" s="6"/>
      <c r="I35" s="6"/>
      <c r="J35" s="2"/>
      <c r="K35" s="2"/>
      <c r="L35" s="27"/>
      <c r="M35" s="2"/>
      <c r="N35" s="2"/>
      <c r="O35" s="2"/>
      <c r="P35" s="2"/>
      <c r="Q35" s="2"/>
      <c r="R35" s="2"/>
      <c r="S35" s="6"/>
      <c r="T35" s="6"/>
      <c r="U35" s="2"/>
      <c r="V35" s="2"/>
      <c r="W35" s="2"/>
    </row>
    <row r="36" spans="1:23" x14ac:dyDescent="0.25">
      <c r="A36" s="61"/>
      <c r="B36" s="2"/>
      <c r="C36" s="2"/>
      <c r="D36" s="2"/>
      <c r="E36" s="27"/>
      <c r="F36" s="27"/>
      <c r="G36" s="6"/>
      <c r="H36" s="6"/>
      <c r="I36" s="6"/>
      <c r="J36" s="2"/>
      <c r="K36" s="2"/>
      <c r="L36" s="27"/>
      <c r="M36" s="2"/>
      <c r="N36" s="2"/>
      <c r="O36" s="2"/>
      <c r="P36" s="2"/>
      <c r="Q36" s="2"/>
      <c r="R36" s="2"/>
      <c r="S36" s="6"/>
      <c r="T36" s="6"/>
      <c r="U36" s="2"/>
      <c r="V36" s="2"/>
      <c r="W36" s="2"/>
    </row>
    <row r="37" spans="1:23" ht="15.75" thickBot="1" x14ac:dyDescent="0.3">
      <c r="A37" s="61"/>
      <c r="B37" s="2"/>
      <c r="C37" s="2"/>
      <c r="D37" s="2"/>
      <c r="E37" s="27"/>
      <c r="F37" s="27"/>
      <c r="G37" s="6"/>
      <c r="H37" s="6"/>
      <c r="I37" s="6"/>
      <c r="J37" s="2"/>
      <c r="K37" s="2"/>
      <c r="L37" s="27"/>
      <c r="M37" s="2"/>
      <c r="N37" s="2"/>
      <c r="O37" s="2"/>
      <c r="P37" s="2"/>
      <c r="Q37" s="2"/>
      <c r="R37" s="2"/>
      <c r="S37" s="6"/>
      <c r="T37" s="6"/>
      <c r="U37" s="2"/>
      <c r="V37" s="2"/>
      <c r="W37" s="2"/>
    </row>
    <row r="38" spans="1:23" ht="15.75" x14ac:dyDescent="0.25">
      <c r="A38" s="123" t="s">
        <v>47</v>
      </c>
      <c r="B38" s="97"/>
      <c r="C38" s="97"/>
      <c r="D38" s="97"/>
      <c r="E38" s="124"/>
      <c r="F38" s="124"/>
      <c r="G38" s="125"/>
      <c r="H38" s="125"/>
      <c r="I38" s="125"/>
      <c r="J38" s="97"/>
      <c r="K38" s="98"/>
      <c r="L38" s="27"/>
      <c r="M38" s="2"/>
      <c r="N38" s="2"/>
      <c r="O38" s="2"/>
      <c r="P38" s="2"/>
      <c r="Q38" s="2"/>
      <c r="R38" s="2"/>
      <c r="S38" s="6"/>
      <c r="T38" s="6"/>
      <c r="U38" s="2"/>
      <c r="V38" s="2"/>
      <c r="W38" s="2"/>
    </row>
    <row r="39" spans="1:23" ht="15.75" x14ac:dyDescent="0.25">
      <c r="A39" s="99" t="s">
        <v>36</v>
      </c>
      <c r="B39" s="100"/>
      <c r="C39" s="100"/>
      <c r="D39" s="100"/>
      <c r="E39" s="112"/>
      <c r="F39" s="112"/>
      <c r="G39" s="101"/>
      <c r="H39" s="101"/>
      <c r="I39" s="101"/>
      <c r="J39" s="100"/>
      <c r="K39" s="102"/>
      <c r="L39" s="27"/>
      <c r="M39" s="2"/>
      <c r="N39" s="2"/>
      <c r="O39" s="2"/>
      <c r="P39" s="2"/>
      <c r="Q39" s="2"/>
      <c r="R39" s="2"/>
      <c r="S39" s="6"/>
      <c r="T39" s="6"/>
      <c r="U39" s="2"/>
      <c r="V39" s="2"/>
      <c r="W39" s="2"/>
    </row>
    <row r="40" spans="1:23" ht="15.75" x14ac:dyDescent="0.25">
      <c r="A40" s="62"/>
      <c r="B40" s="2"/>
      <c r="C40" s="2"/>
      <c r="D40" s="2"/>
      <c r="E40" s="27"/>
      <c r="F40" s="8"/>
      <c r="G40" s="6"/>
      <c r="H40" s="6"/>
      <c r="I40" s="6"/>
      <c r="J40" s="2"/>
      <c r="K40" s="7"/>
      <c r="L40" s="27"/>
      <c r="M40" s="2"/>
      <c r="N40" s="2"/>
      <c r="O40" s="2"/>
      <c r="P40" s="2"/>
      <c r="Q40" s="2"/>
      <c r="R40" s="2"/>
      <c r="S40" s="6"/>
      <c r="T40" s="6"/>
      <c r="U40" s="2"/>
      <c r="V40" s="2"/>
      <c r="W40" s="2"/>
    </row>
    <row r="41" spans="1:23" ht="15.75" x14ac:dyDescent="0.25">
      <c r="A41" s="62"/>
      <c r="B41" s="2"/>
      <c r="C41" s="2"/>
      <c r="D41" s="2"/>
      <c r="E41" s="27"/>
      <c r="F41" s="8" t="s">
        <v>38</v>
      </c>
      <c r="G41" s="6"/>
      <c r="H41" s="8" t="s">
        <v>41</v>
      </c>
      <c r="I41" s="2"/>
      <c r="J41" s="2"/>
      <c r="K41" s="7"/>
      <c r="L41" s="27"/>
      <c r="M41" s="2"/>
      <c r="N41" s="2"/>
      <c r="O41" s="2"/>
      <c r="P41" s="2"/>
      <c r="Q41" s="2"/>
      <c r="R41" s="2"/>
      <c r="S41" s="6"/>
      <c r="T41" s="6"/>
      <c r="U41" s="2"/>
      <c r="V41" s="2"/>
      <c r="W41" s="2"/>
    </row>
    <row r="42" spans="1:23" x14ac:dyDescent="0.25">
      <c r="A42" s="9" t="s">
        <v>74</v>
      </c>
      <c r="B42" s="10"/>
      <c r="C42" s="10"/>
      <c r="D42" s="10"/>
      <c r="E42" s="27"/>
      <c r="F42" s="8" t="s">
        <v>45</v>
      </c>
      <c r="G42" s="6"/>
      <c r="H42" s="8" t="s">
        <v>39</v>
      </c>
      <c r="I42" s="2"/>
      <c r="J42" s="2"/>
      <c r="K42" s="7"/>
      <c r="L42" s="27"/>
      <c r="M42" s="2"/>
      <c r="N42" s="2"/>
      <c r="O42" s="2"/>
      <c r="P42" s="2"/>
      <c r="Q42" s="2"/>
      <c r="R42" s="2"/>
      <c r="S42" s="6"/>
      <c r="T42" s="6"/>
      <c r="U42" s="2"/>
      <c r="V42" s="2"/>
      <c r="W42" s="2"/>
    </row>
    <row r="43" spans="1:23" x14ac:dyDescent="0.25">
      <c r="A43" s="11" t="s">
        <v>75</v>
      </c>
      <c r="B43" s="3"/>
      <c r="C43" s="3"/>
      <c r="D43" s="3"/>
      <c r="E43" s="2"/>
      <c r="F43" s="8" t="s">
        <v>46</v>
      </c>
      <c r="G43" s="6"/>
      <c r="H43" s="8" t="s">
        <v>40</v>
      </c>
      <c r="I43" s="2"/>
      <c r="J43" s="2"/>
      <c r="K43" s="7"/>
      <c r="L43" s="27"/>
      <c r="M43" s="2"/>
      <c r="N43" s="2"/>
      <c r="O43" s="2"/>
      <c r="P43" s="2"/>
      <c r="Q43" s="2"/>
      <c r="R43" s="2"/>
      <c r="S43" s="6"/>
      <c r="T43" s="6"/>
      <c r="U43" s="2"/>
      <c r="V43" s="2"/>
      <c r="W43" s="2"/>
    </row>
    <row r="44" spans="1:23" ht="15.75" thickBot="1" x14ac:dyDescent="0.3">
      <c r="A44" s="63"/>
      <c r="B44" s="13"/>
      <c r="C44" s="13"/>
      <c r="D44" s="13"/>
      <c r="E44" s="13"/>
      <c r="F44" s="14"/>
      <c r="G44" s="15"/>
      <c r="H44" s="14"/>
      <c r="I44" s="13"/>
      <c r="J44" s="13"/>
      <c r="K44" s="16"/>
      <c r="L44" s="6"/>
      <c r="M44" s="2"/>
      <c r="N44" s="2"/>
      <c r="O44" s="2"/>
      <c r="P44" s="2"/>
      <c r="Q44" s="2"/>
      <c r="R44" s="2"/>
      <c r="S44" s="6"/>
      <c r="T44" s="6"/>
      <c r="U44" s="2"/>
      <c r="V44" s="2"/>
      <c r="W44" s="2"/>
    </row>
    <row r="45" spans="1:23" ht="15.75" thickBot="1" x14ac:dyDescent="0.3">
      <c r="A45" s="17" t="s">
        <v>22</v>
      </c>
      <c r="B45" s="64"/>
      <c r="C45" s="2"/>
      <c r="D45" s="2"/>
      <c r="E45" s="65" t="s">
        <v>0</v>
      </c>
      <c r="F45" s="126">
        <v>25.55</v>
      </c>
      <c r="G45" s="6" t="s">
        <v>42</v>
      </c>
      <c r="H45" s="8"/>
      <c r="I45" s="2"/>
      <c r="J45" s="2"/>
      <c r="K45" s="7"/>
      <c r="L45" s="6"/>
      <c r="M45" s="120" t="s">
        <v>49</v>
      </c>
      <c r="N45" s="19"/>
      <c r="O45" s="19"/>
      <c r="P45" s="19"/>
      <c r="Q45" s="20" t="s">
        <v>44</v>
      </c>
      <c r="R45" s="103">
        <v>24.05</v>
      </c>
      <c r="S45" s="19" t="s">
        <v>42</v>
      </c>
      <c r="T45" s="19"/>
      <c r="U45" s="19"/>
      <c r="V45" s="19"/>
      <c r="W45" s="21"/>
    </row>
    <row r="46" spans="1:23" x14ac:dyDescent="0.25">
      <c r="A46" s="22"/>
      <c r="B46" s="2"/>
      <c r="C46" s="2"/>
      <c r="D46" s="2"/>
      <c r="E46" s="2"/>
      <c r="F46" s="8"/>
      <c r="G46" s="6"/>
      <c r="H46" s="8"/>
      <c r="I46" s="2"/>
      <c r="J46" s="2"/>
      <c r="K46" s="7"/>
      <c r="L46" s="6"/>
      <c r="M46" s="23"/>
      <c r="N46" s="2"/>
      <c r="O46" s="2"/>
      <c r="P46" s="2"/>
      <c r="Q46" s="2"/>
      <c r="R46" s="2"/>
      <c r="S46" s="2"/>
      <c r="T46" s="2"/>
      <c r="U46" s="2"/>
      <c r="V46" s="2"/>
      <c r="W46" s="7"/>
    </row>
    <row r="47" spans="1:23" x14ac:dyDescent="0.25">
      <c r="A47" s="66"/>
      <c r="B47" s="2"/>
      <c r="C47" s="2"/>
      <c r="D47" s="2"/>
      <c r="G47" s="133">
        <v>1</v>
      </c>
      <c r="H47" s="121">
        <f>80%</f>
        <v>0.8</v>
      </c>
      <c r="I47" s="27"/>
      <c r="J47" s="27"/>
      <c r="K47" s="67"/>
      <c r="L47" s="6"/>
      <c r="M47" s="26"/>
      <c r="N47" s="2"/>
      <c r="O47" s="2"/>
      <c r="P47" s="2"/>
      <c r="Q47" s="2"/>
      <c r="R47" s="2"/>
      <c r="S47" s="133">
        <v>1</v>
      </c>
      <c r="T47" s="121">
        <f>80%</f>
        <v>0.8</v>
      </c>
      <c r="U47" s="2"/>
      <c r="V47" s="2"/>
      <c r="W47" s="7"/>
    </row>
    <row r="48" spans="1:23" x14ac:dyDescent="0.25">
      <c r="A48" s="23" t="s">
        <v>34</v>
      </c>
      <c r="B48" s="2"/>
      <c r="C48" s="2"/>
      <c r="D48" s="2"/>
      <c r="E48" s="2"/>
      <c r="F48" s="2"/>
      <c r="G48" s="25">
        <v>2076</v>
      </c>
      <c r="H48" s="25">
        <f>H14</f>
        <v>1660.8000000000002</v>
      </c>
      <c r="I48" s="6"/>
      <c r="J48" s="6"/>
      <c r="K48" s="44"/>
      <c r="L48" s="6"/>
      <c r="M48" s="23" t="s">
        <v>34</v>
      </c>
      <c r="N48" s="2"/>
      <c r="O48" s="2"/>
      <c r="P48" s="2"/>
      <c r="Q48" s="2"/>
      <c r="R48" s="2"/>
      <c r="S48" s="25">
        <f>G48</f>
        <v>2076</v>
      </c>
      <c r="T48" s="25">
        <f>H48</f>
        <v>1660.8000000000002</v>
      </c>
      <c r="U48" s="2"/>
      <c r="V48" s="2"/>
      <c r="W48" s="7"/>
    </row>
    <row r="49" spans="1:23" x14ac:dyDescent="0.25">
      <c r="A49" s="32" t="s">
        <v>14</v>
      </c>
      <c r="B49" s="2"/>
      <c r="C49" s="29" t="s">
        <v>26</v>
      </c>
      <c r="D49" s="29" t="s">
        <v>27</v>
      </c>
      <c r="E49" s="29" t="s">
        <v>28</v>
      </c>
      <c r="F49" s="29" t="s">
        <v>29</v>
      </c>
      <c r="G49" s="29" t="s">
        <v>24</v>
      </c>
      <c r="H49" s="29" t="s">
        <v>24</v>
      </c>
      <c r="I49" s="6"/>
      <c r="J49" s="30" t="s">
        <v>19</v>
      </c>
      <c r="K49" s="31" t="s">
        <v>20</v>
      </c>
      <c r="L49" s="6"/>
      <c r="M49" s="32" t="s">
        <v>3</v>
      </c>
      <c r="N49" s="2"/>
      <c r="O49" s="29" t="s">
        <v>26</v>
      </c>
      <c r="P49" s="29" t="s">
        <v>27</v>
      </c>
      <c r="Q49" s="29" t="s">
        <v>28</v>
      </c>
      <c r="R49" s="29" t="s">
        <v>29</v>
      </c>
      <c r="S49" s="29" t="s">
        <v>24</v>
      </c>
      <c r="T49" s="29" t="s">
        <v>24</v>
      </c>
      <c r="U49" s="2"/>
      <c r="V49" s="30" t="s">
        <v>19</v>
      </c>
      <c r="W49" s="31" t="s">
        <v>20</v>
      </c>
    </row>
    <row r="50" spans="1:23" x14ac:dyDescent="0.25">
      <c r="A50" s="23" t="s">
        <v>4</v>
      </c>
      <c r="B50" s="105" t="s">
        <v>58</v>
      </c>
      <c r="C50" s="106">
        <v>18</v>
      </c>
      <c r="D50" s="33">
        <f>C50*5</f>
        <v>90</v>
      </c>
      <c r="E50" s="33">
        <f>D50*4.32</f>
        <v>388.8</v>
      </c>
      <c r="F50" s="33">
        <f>E50*12</f>
        <v>4665.6000000000004</v>
      </c>
      <c r="G50" s="34">
        <f>F50/$G$14</f>
        <v>2.247398843930636</v>
      </c>
      <c r="H50" s="34">
        <f>F50/$H$14</f>
        <v>2.8092485549132946</v>
      </c>
      <c r="I50" s="68"/>
      <c r="J50" s="35">
        <f t="shared" ref="J50:K53" si="6">E50*$F$45</f>
        <v>9933.84</v>
      </c>
      <c r="K50" s="35">
        <f t="shared" si="6"/>
        <v>119206.08000000002</v>
      </c>
      <c r="L50" s="6"/>
      <c r="M50" s="23" t="s">
        <v>4</v>
      </c>
      <c r="N50" s="107" t="s">
        <v>52</v>
      </c>
      <c r="O50" s="106"/>
      <c r="P50" s="33">
        <f>O50*5</f>
        <v>0</v>
      </c>
      <c r="Q50" s="33">
        <f>P50*4.32</f>
        <v>0</v>
      </c>
      <c r="R50" s="33">
        <f>Q50*12</f>
        <v>0</v>
      </c>
      <c r="S50" s="34">
        <f>R50/$S$14</f>
        <v>0</v>
      </c>
      <c r="T50" s="34">
        <f>R50/$T$14</f>
        <v>0</v>
      </c>
      <c r="U50" s="69"/>
      <c r="V50" s="35">
        <f t="shared" ref="V50:V52" si="7">Q50*$R$11</f>
        <v>0</v>
      </c>
      <c r="W50" s="70">
        <f t="shared" ref="W50:W52" si="8">R50*$R$11</f>
        <v>0</v>
      </c>
    </row>
    <row r="51" spans="1:23" ht="15.75" thickBot="1" x14ac:dyDescent="0.3">
      <c r="A51" s="23" t="s">
        <v>6</v>
      </c>
      <c r="B51" s="107" t="s">
        <v>59</v>
      </c>
      <c r="C51" s="106">
        <v>17</v>
      </c>
      <c r="D51" s="33">
        <f>C51</f>
        <v>17</v>
      </c>
      <c r="E51" s="33">
        <f>D51*4.32</f>
        <v>73.44</v>
      </c>
      <c r="F51" s="33">
        <f>E51*12</f>
        <v>881.28</v>
      </c>
      <c r="G51" s="34">
        <f>F51/$G$14</f>
        <v>0.42450867052023122</v>
      </c>
      <c r="H51" s="34">
        <f>F51/$H$14</f>
        <v>0.53063583815028892</v>
      </c>
      <c r="I51" s="68"/>
      <c r="J51" s="35">
        <f t="shared" si="6"/>
        <v>1876.3920000000001</v>
      </c>
      <c r="K51" s="35">
        <f t="shared" si="6"/>
        <v>22516.704000000002</v>
      </c>
      <c r="L51" s="6"/>
      <c r="M51" s="23" t="s">
        <v>8</v>
      </c>
      <c r="N51" s="107" t="s">
        <v>53</v>
      </c>
      <c r="O51" s="106"/>
      <c r="P51" s="36">
        <f>O51*2</f>
        <v>0</v>
      </c>
      <c r="Q51" s="36">
        <f>P51*4.32</f>
        <v>0</v>
      </c>
      <c r="R51" s="36">
        <f>Q51*12</f>
        <v>0</v>
      </c>
      <c r="S51" s="37">
        <f>R51/$S$14</f>
        <v>0</v>
      </c>
      <c r="T51" s="37">
        <f>R51/$T$14</f>
        <v>0</v>
      </c>
      <c r="U51" s="69"/>
      <c r="V51" s="38">
        <f t="shared" si="7"/>
        <v>0</v>
      </c>
      <c r="W51" s="71">
        <f t="shared" si="8"/>
        <v>0</v>
      </c>
    </row>
    <row r="52" spans="1:23" ht="15.75" thickBot="1" x14ac:dyDescent="0.3">
      <c r="A52" s="23" t="s">
        <v>9</v>
      </c>
      <c r="B52" s="107" t="s">
        <v>60</v>
      </c>
      <c r="C52" s="106">
        <v>16</v>
      </c>
      <c r="D52" s="36">
        <f>C52</f>
        <v>16</v>
      </c>
      <c r="E52" s="36">
        <f>D52*4.32</f>
        <v>69.12</v>
      </c>
      <c r="F52" s="36">
        <f>E52*12</f>
        <v>829.44</v>
      </c>
      <c r="G52" s="72">
        <f>F52/$G$14</f>
        <v>0.39953757225433528</v>
      </c>
      <c r="H52" s="37">
        <f>F52/$H$14</f>
        <v>0.49942196531791905</v>
      </c>
      <c r="I52" s="68"/>
      <c r="J52" s="38">
        <f t="shared" si="6"/>
        <v>1766.0160000000001</v>
      </c>
      <c r="K52" s="38">
        <f t="shared" si="6"/>
        <v>21192.192000000003</v>
      </c>
      <c r="L52" s="6"/>
      <c r="M52" s="23"/>
      <c r="N52" s="2"/>
      <c r="O52" s="51"/>
      <c r="P52" s="39">
        <f>SUM(P50:P51)</f>
        <v>0</v>
      </c>
      <c r="Q52" s="39">
        <f>SUM(Q50:Q51)</f>
        <v>0</v>
      </c>
      <c r="R52" s="40">
        <f>SUM(R50:R51)</f>
        <v>0</v>
      </c>
      <c r="S52" s="41">
        <f>R52/$S$14</f>
        <v>0</v>
      </c>
      <c r="T52" s="41">
        <f>R52/$T$14</f>
        <v>0</v>
      </c>
      <c r="U52" s="2"/>
      <c r="V52" s="42">
        <f t="shared" si="7"/>
        <v>0</v>
      </c>
      <c r="W52" s="43">
        <f t="shared" si="8"/>
        <v>0</v>
      </c>
    </row>
    <row r="53" spans="1:23" x14ac:dyDescent="0.25">
      <c r="A53" s="23"/>
      <c r="B53" s="2"/>
      <c r="C53" s="51"/>
      <c r="D53" s="50">
        <f>SUM(D50:D52)</f>
        <v>123</v>
      </c>
      <c r="E53" s="50">
        <f>SUM(E50:E52)</f>
        <v>531.36</v>
      </c>
      <c r="F53" s="136">
        <f>SUM(F50:F52)</f>
        <v>6376.32</v>
      </c>
      <c r="G53" s="41">
        <f>F53/$G$14</f>
        <v>3.0714450867052023</v>
      </c>
      <c r="H53" s="41">
        <f>F53/$H$14</f>
        <v>3.8393063583815024</v>
      </c>
      <c r="I53" s="6"/>
      <c r="J53" s="42">
        <f t="shared" si="6"/>
        <v>13576.248000000001</v>
      </c>
      <c r="K53" s="43">
        <f t="shared" si="6"/>
        <v>162914.976</v>
      </c>
      <c r="L53" s="6"/>
      <c r="M53" s="23"/>
      <c r="N53" s="2"/>
      <c r="O53" s="2"/>
      <c r="P53" s="2"/>
      <c r="Q53" s="2"/>
      <c r="R53" s="2"/>
      <c r="S53" s="6"/>
      <c r="T53" s="6"/>
      <c r="U53" s="2"/>
      <c r="V53" s="2"/>
      <c r="W53" s="7"/>
    </row>
    <row r="54" spans="1:23" x14ac:dyDescent="0.25">
      <c r="A54" s="23"/>
      <c r="B54" s="2"/>
      <c r="C54" s="2"/>
      <c r="D54" s="2"/>
      <c r="E54" s="2"/>
      <c r="F54" s="2"/>
      <c r="G54" s="6"/>
      <c r="H54" s="6"/>
      <c r="I54" s="6"/>
      <c r="J54" s="6"/>
      <c r="K54" s="44"/>
      <c r="L54" s="6"/>
      <c r="M54" s="32" t="s">
        <v>21</v>
      </c>
      <c r="N54" s="2"/>
      <c r="O54" s="29" t="s">
        <v>26</v>
      </c>
      <c r="P54" s="29" t="s">
        <v>27</v>
      </c>
      <c r="Q54" s="29" t="s">
        <v>28</v>
      </c>
      <c r="R54" s="29" t="s">
        <v>29</v>
      </c>
      <c r="S54" s="29" t="s">
        <v>24</v>
      </c>
      <c r="T54" s="29" t="s">
        <v>24</v>
      </c>
      <c r="U54" s="2"/>
      <c r="V54" s="30" t="s">
        <v>19</v>
      </c>
      <c r="W54" s="31" t="s">
        <v>20</v>
      </c>
    </row>
    <row r="55" spans="1:23" x14ac:dyDescent="0.25">
      <c r="A55" s="32" t="s">
        <v>11</v>
      </c>
      <c r="B55" s="2"/>
      <c r="C55" s="29" t="s">
        <v>26</v>
      </c>
      <c r="D55" s="29" t="s">
        <v>27</v>
      </c>
      <c r="E55" s="29" t="s">
        <v>28</v>
      </c>
      <c r="F55" s="29" t="s">
        <v>29</v>
      </c>
      <c r="G55" s="29" t="s">
        <v>24</v>
      </c>
      <c r="H55" s="29" t="s">
        <v>24</v>
      </c>
      <c r="I55" s="6"/>
      <c r="J55" s="30" t="s">
        <v>19</v>
      </c>
      <c r="K55" s="31" t="s">
        <v>20</v>
      </c>
      <c r="L55" s="6"/>
      <c r="M55" s="23" t="s">
        <v>4</v>
      </c>
      <c r="N55" s="107" t="s">
        <v>54</v>
      </c>
      <c r="O55" s="106"/>
      <c r="P55" s="33">
        <f>O55*5</f>
        <v>0</v>
      </c>
      <c r="Q55" s="33">
        <f>P55*4.32</f>
        <v>0</v>
      </c>
      <c r="R55" s="33">
        <f>Q55*12</f>
        <v>0</v>
      </c>
      <c r="S55" s="34">
        <f t="shared" ref="S55:S59" si="9">R55/$S$14</f>
        <v>0</v>
      </c>
      <c r="T55" s="34">
        <f>R55/$T$14</f>
        <v>0</v>
      </c>
      <c r="U55" s="69"/>
      <c r="V55" s="35">
        <f t="shared" ref="V55:V58" si="10">Q55*$R$11</f>
        <v>0</v>
      </c>
      <c r="W55" s="46">
        <f t="shared" ref="W55:W58" si="11">R55*$R$11</f>
        <v>0</v>
      </c>
    </row>
    <row r="56" spans="1:23" x14ac:dyDescent="0.25">
      <c r="A56" s="23" t="s">
        <v>4</v>
      </c>
      <c r="B56" s="122" t="s">
        <v>61</v>
      </c>
      <c r="C56" s="106">
        <v>4</v>
      </c>
      <c r="D56" s="33">
        <f>C56*5</f>
        <v>20</v>
      </c>
      <c r="E56" s="33">
        <f>D56*4.32</f>
        <v>86.4</v>
      </c>
      <c r="F56" s="33">
        <f>E56*12</f>
        <v>1036.8000000000002</v>
      </c>
      <c r="G56" s="34">
        <f>F56/$G$14</f>
        <v>0.49942196531791916</v>
      </c>
      <c r="H56" s="34">
        <f>F56/$H$14</f>
        <v>0.62427745664739887</v>
      </c>
      <c r="I56" s="45"/>
      <c r="J56" s="35">
        <f t="shared" ref="J56:K59" si="12">E56*$F$45</f>
        <v>2207.52</v>
      </c>
      <c r="K56" s="46">
        <f t="shared" si="12"/>
        <v>26490.240000000005</v>
      </c>
      <c r="L56" s="6"/>
      <c r="M56" s="23" t="s">
        <v>4</v>
      </c>
      <c r="N56" s="122" t="s">
        <v>55</v>
      </c>
      <c r="O56" s="106"/>
      <c r="P56" s="33">
        <f>O56*5</f>
        <v>0</v>
      </c>
      <c r="Q56" s="33">
        <f>P56*4.32</f>
        <v>0</v>
      </c>
      <c r="R56" s="33">
        <f>Q56*12</f>
        <v>0</v>
      </c>
      <c r="S56" s="34">
        <f t="shared" si="9"/>
        <v>0</v>
      </c>
      <c r="T56" s="34">
        <f>R56/$T$14</f>
        <v>0</v>
      </c>
      <c r="U56" s="69"/>
      <c r="V56" s="35">
        <f t="shared" si="10"/>
        <v>0</v>
      </c>
      <c r="W56" s="43">
        <f t="shared" si="11"/>
        <v>0</v>
      </c>
    </row>
    <row r="57" spans="1:23" x14ac:dyDescent="0.25">
      <c r="A57" s="23" t="s">
        <v>32</v>
      </c>
      <c r="B57" s="47"/>
      <c r="C57" s="33">
        <f>D57/5</f>
        <v>4.0740740740740744</v>
      </c>
      <c r="D57" s="33">
        <f>E57/4.32</f>
        <v>20.37037037037037</v>
      </c>
      <c r="E57" s="108">
        <v>88</v>
      </c>
      <c r="F57" s="33">
        <f>E57*12</f>
        <v>1056</v>
      </c>
      <c r="G57" s="34">
        <f>F57/$G$14</f>
        <v>0.50867052023121384</v>
      </c>
      <c r="H57" s="34">
        <f>F57/$H$14</f>
        <v>0.63583815028901725</v>
      </c>
      <c r="I57" s="45"/>
      <c r="J57" s="35">
        <f t="shared" si="12"/>
        <v>2248.4</v>
      </c>
      <c r="K57" s="43">
        <f t="shared" si="12"/>
        <v>26980.799999999999</v>
      </c>
      <c r="L57" s="2"/>
      <c r="M57" s="23" t="s">
        <v>6</v>
      </c>
      <c r="N57" s="107" t="s">
        <v>56</v>
      </c>
      <c r="O57" s="106"/>
      <c r="P57" s="33">
        <f>O57</f>
        <v>0</v>
      </c>
      <c r="Q57" s="33">
        <f>P57*4.32</f>
        <v>0</v>
      </c>
      <c r="R57" s="33">
        <f>Q57*12</f>
        <v>0</v>
      </c>
      <c r="S57" s="34">
        <f t="shared" si="9"/>
        <v>0</v>
      </c>
      <c r="T57" s="34">
        <f>R57/$T$14</f>
        <v>0</v>
      </c>
      <c r="U57" s="69"/>
      <c r="V57" s="35">
        <f t="shared" si="10"/>
        <v>0</v>
      </c>
      <c r="W57" s="43">
        <f t="shared" si="11"/>
        <v>0</v>
      </c>
    </row>
    <row r="58" spans="1:23" ht="15.75" thickBot="1" x14ac:dyDescent="0.3">
      <c r="A58" s="23" t="s">
        <v>33</v>
      </c>
      <c r="B58" s="2"/>
      <c r="C58" s="139"/>
      <c r="D58" s="36"/>
      <c r="E58" s="109">
        <v>103</v>
      </c>
      <c r="F58" s="36">
        <f>E58*12</f>
        <v>1236</v>
      </c>
      <c r="G58" s="37">
        <f>F58/$G$14</f>
        <v>0.59537572254335258</v>
      </c>
      <c r="H58" s="37">
        <f>F58/$H$14</f>
        <v>0.7442196531791907</v>
      </c>
      <c r="I58" s="45"/>
      <c r="J58" s="38">
        <f t="shared" si="12"/>
        <v>2631.65</v>
      </c>
      <c r="K58" s="49">
        <f t="shared" si="12"/>
        <v>31579.8</v>
      </c>
      <c r="L58" s="2"/>
      <c r="M58" s="23" t="s">
        <v>9</v>
      </c>
      <c r="N58" s="107" t="s">
        <v>57</v>
      </c>
      <c r="O58" s="106"/>
      <c r="P58" s="36">
        <f>O58</f>
        <v>0</v>
      </c>
      <c r="Q58" s="36">
        <f>P58*4.32</f>
        <v>0</v>
      </c>
      <c r="R58" s="36">
        <f>Q58*12</f>
        <v>0</v>
      </c>
      <c r="S58" s="37">
        <f t="shared" si="9"/>
        <v>0</v>
      </c>
      <c r="T58" s="37">
        <f>R58/$T$14</f>
        <v>0</v>
      </c>
      <c r="U58" s="69"/>
      <c r="V58" s="38">
        <f t="shared" si="10"/>
        <v>0</v>
      </c>
      <c r="W58" s="71">
        <f t="shared" si="11"/>
        <v>0</v>
      </c>
    </row>
    <row r="59" spans="1:23" x14ac:dyDescent="0.25">
      <c r="A59" s="23"/>
      <c r="B59" s="2"/>
      <c r="C59" s="51"/>
      <c r="D59" s="50">
        <f>SUM(D56:D58)</f>
        <v>40.370370370370367</v>
      </c>
      <c r="E59" s="50">
        <f>SUM(E56:E58)</f>
        <v>277.39999999999998</v>
      </c>
      <c r="F59" s="50">
        <f>SUM(F56:F58)</f>
        <v>3328.8</v>
      </c>
      <c r="G59" s="41">
        <f>F59/$G$14</f>
        <v>1.6034682080924856</v>
      </c>
      <c r="H59" s="41">
        <f>F59/$H$14</f>
        <v>2.004335260115607</v>
      </c>
      <c r="I59" s="6"/>
      <c r="J59" s="42">
        <f t="shared" si="12"/>
        <v>7087.57</v>
      </c>
      <c r="K59" s="43">
        <f t="shared" si="12"/>
        <v>85050.840000000011</v>
      </c>
      <c r="L59" s="2"/>
      <c r="M59" s="23"/>
      <c r="N59" s="2"/>
      <c r="O59" s="51"/>
      <c r="P59" s="39">
        <f>SUM(P55:P58)</f>
        <v>0</v>
      </c>
      <c r="Q59" s="39">
        <f>SUM(Q55:Q58)</f>
        <v>0</v>
      </c>
      <c r="R59" s="39">
        <f>SUM(R55:R58)</f>
        <v>0</v>
      </c>
      <c r="S59" s="41">
        <f t="shared" si="9"/>
        <v>0</v>
      </c>
      <c r="T59" s="41">
        <f>R59/$T$14</f>
        <v>0</v>
      </c>
      <c r="U59" s="2"/>
      <c r="V59" s="42">
        <f>Q59*$R$11</f>
        <v>0</v>
      </c>
      <c r="W59" s="43">
        <f>R59*$R$11</f>
        <v>0</v>
      </c>
    </row>
    <row r="60" spans="1:23" x14ac:dyDescent="0.25">
      <c r="A60" s="23"/>
      <c r="B60" s="2"/>
      <c r="C60" s="2"/>
      <c r="D60" s="2"/>
      <c r="E60" s="2"/>
      <c r="F60" s="2"/>
      <c r="G60" s="6"/>
      <c r="H60" s="6"/>
      <c r="I60" s="6"/>
      <c r="J60" s="6"/>
      <c r="K60" s="44"/>
      <c r="L60" s="2"/>
      <c r="M60" s="23"/>
      <c r="N60" s="2"/>
      <c r="O60" s="2"/>
      <c r="P60" s="2"/>
      <c r="Q60" s="27"/>
      <c r="R60" s="27"/>
      <c r="S60" s="6"/>
      <c r="T60" s="6"/>
      <c r="U60" s="2"/>
      <c r="V60" s="2"/>
      <c r="W60" s="7"/>
    </row>
    <row r="61" spans="1:23" x14ac:dyDescent="0.25">
      <c r="A61" s="23"/>
      <c r="B61" s="2"/>
      <c r="C61" s="2"/>
      <c r="D61" s="2"/>
      <c r="E61" s="2"/>
      <c r="F61" s="2"/>
      <c r="G61" s="2"/>
      <c r="H61" s="2"/>
      <c r="I61" s="2"/>
      <c r="J61" s="2"/>
      <c r="K61" s="7"/>
      <c r="L61" s="2"/>
      <c r="M61" s="23"/>
      <c r="N61" s="2"/>
      <c r="O61" s="2"/>
      <c r="P61" s="29" t="s">
        <v>27</v>
      </c>
      <c r="Q61" s="29" t="s">
        <v>28</v>
      </c>
      <c r="R61" s="29" t="s">
        <v>29</v>
      </c>
      <c r="S61" s="29" t="s">
        <v>24</v>
      </c>
      <c r="T61" s="29" t="s">
        <v>24</v>
      </c>
      <c r="U61" s="2"/>
      <c r="V61" s="30" t="s">
        <v>19</v>
      </c>
      <c r="W61" s="31" t="s">
        <v>20</v>
      </c>
    </row>
    <row r="62" spans="1:23" ht="15.75" thickBot="1" x14ac:dyDescent="0.3">
      <c r="A62" s="23"/>
      <c r="B62" s="2"/>
      <c r="C62" s="2"/>
      <c r="D62" s="29" t="s">
        <v>27</v>
      </c>
      <c r="E62" s="29" t="s">
        <v>28</v>
      </c>
      <c r="F62" s="29" t="s">
        <v>29</v>
      </c>
      <c r="G62" s="29" t="s">
        <v>24</v>
      </c>
      <c r="H62" s="29" t="s">
        <v>24</v>
      </c>
      <c r="I62" s="6"/>
      <c r="J62" s="30" t="s">
        <v>19</v>
      </c>
      <c r="K62" s="31" t="s">
        <v>20</v>
      </c>
      <c r="L62" s="2"/>
      <c r="M62" s="52" t="s">
        <v>30</v>
      </c>
      <c r="N62" s="13"/>
      <c r="O62" s="13"/>
      <c r="P62" s="73">
        <f>P59+P52</f>
        <v>0</v>
      </c>
      <c r="Q62" s="73">
        <f>Q59+Q52</f>
        <v>0</v>
      </c>
      <c r="R62" s="73">
        <f>R59+R52</f>
        <v>0</v>
      </c>
      <c r="S62" s="53">
        <f t="shared" ref="S62" si="13">R62/$S$14</f>
        <v>0</v>
      </c>
      <c r="T62" s="53">
        <f>R62/$T$14</f>
        <v>0</v>
      </c>
      <c r="U62" s="54"/>
      <c r="V62" s="55">
        <f>Q62*$R$11</f>
        <v>0</v>
      </c>
      <c r="W62" s="56">
        <f>R62*$R$11</f>
        <v>0</v>
      </c>
    </row>
    <row r="63" spans="1:23" ht="15.75" thickBot="1" x14ac:dyDescent="0.3">
      <c r="A63" s="52" t="s">
        <v>16</v>
      </c>
      <c r="B63" s="13"/>
      <c r="C63" s="13"/>
      <c r="D63" s="73">
        <f>D59+D53</f>
        <v>163.37037037037038</v>
      </c>
      <c r="E63" s="73">
        <f>E59+E53</f>
        <v>808.76</v>
      </c>
      <c r="F63" s="73">
        <f>F59+F53</f>
        <v>9705.119999999999</v>
      </c>
      <c r="G63" s="53">
        <f>G59+G53</f>
        <v>4.6749132947976877</v>
      </c>
      <c r="H63" s="53">
        <f>H59+H53</f>
        <v>5.8436416184971094</v>
      </c>
      <c r="I63" s="13"/>
      <c r="J63" s="55">
        <f>E63*$F$45</f>
        <v>20663.817999999999</v>
      </c>
      <c r="K63" s="56">
        <f>F63*$F$45</f>
        <v>247965.81599999999</v>
      </c>
      <c r="L63" s="2"/>
      <c r="M63" s="110"/>
      <c r="N63" s="97"/>
      <c r="O63" s="97"/>
      <c r="P63" s="97"/>
      <c r="Q63" s="97"/>
      <c r="R63" s="97"/>
      <c r="S63" s="97"/>
      <c r="T63" s="97"/>
      <c r="U63" s="97"/>
      <c r="V63" s="97"/>
      <c r="W63" s="98"/>
    </row>
    <row r="64" spans="1:23" x14ac:dyDescent="0.25">
      <c r="A64" s="111" t="s">
        <v>43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2"/>
      <c r="L64" s="2"/>
      <c r="M64" s="111" t="s">
        <v>43</v>
      </c>
      <c r="N64" s="100"/>
      <c r="O64" s="100"/>
      <c r="P64" s="100"/>
      <c r="Q64" s="112"/>
      <c r="R64" s="112"/>
      <c r="S64" s="101"/>
      <c r="T64" s="101"/>
      <c r="U64" s="101"/>
      <c r="V64" s="101"/>
      <c r="W64" s="113"/>
    </row>
    <row r="65" spans="1:23" x14ac:dyDescent="0.25">
      <c r="A65" s="114" t="s">
        <v>79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2"/>
      <c r="L65" s="2"/>
      <c r="M65" s="114" t="s">
        <v>81</v>
      </c>
      <c r="N65" s="100"/>
      <c r="O65" s="100"/>
      <c r="P65" s="100"/>
      <c r="Q65" s="112"/>
      <c r="R65" s="112"/>
      <c r="S65" s="101"/>
      <c r="T65" s="101"/>
      <c r="U65" s="101"/>
      <c r="V65" s="100"/>
      <c r="W65" s="102"/>
    </row>
    <row r="66" spans="1:23" ht="15.75" thickBot="1" x14ac:dyDescent="0.3">
      <c r="A66" s="115" t="s">
        <v>80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9"/>
      <c r="L66" s="2"/>
      <c r="M66" s="115" t="s">
        <v>37</v>
      </c>
      <c r="N66" s="116"/>
      <c r="O66" s="116"/>
      <c r="P66" s="116"/>
      <c r="Q66" s="117"/>
      <c r="R66" s="117"/>
      <c r="S66" s="118"/>
      <c r="T66" s="118"/>
      <c r="U66" s="118"/>
      <c r="V66" s="116"/>
      <c r="W66" s="119"/>
    </row>
    <row r="67" spans="1:2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thickBo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x14ac:dyDescent="0.25">
      <c r="A72" s="96" t="str">
        <f>A4</f>
        <v>Tankstelle 1 mit Shop bis 80 m2 plus Bistro,Waschanlage und 2 SB Waschboxen und 3 SB Sauger</v>
      </c>
      <c r="B72" s="97"/>
      <c r="C72" s="97"/>
      <c r="D72" s="97"/>
      <c r="E72" s="97"/>
      <c r="F72" s="97"/>
      <c r="G72" s="97"/>
      <c r="H72" s="97"/>
      <c r="I72" s="97"/>
      <c r="J72" s="97"/>
      <c r="K72" s="98"/>
      <c r="L72" s="2"/>
      <c r="M72" s="2"/>
      <c r="N72" s="2"/>
      <c r="O72" s="2"/>
      <c r="P72" s="29" t="s">
        <v>27</v>
      </c>
      <c r="Q72" s="29" t="s">
        <v>28</v>
      </c>
      <c r="R72" s="29" t="s">
        <v>29</v>
      </c>
      <c r="S72" s="29" t="s">
        <v>24</v>
      </c>
      <c r="T72" s="29" t="s">
        <v>24</v>
      </c>
      <c r="U72" s="2"/>
      <c r="V72" s="30" t="s">
        <v>19</v>
      </c>
      <c r="W72" s="30" t="s">
        <v>20</v>
      </c>
    </row>
    <row r="73" spans="1:23" ht="15.75" x14ac:dyDescent="0.25">
      <c r="A73" s="99" t="str">
        <f>A5</f>
        <v>Öffnungszeiten Mo-Fr von 5.00 bis 22.00 Uhr,Sa von 6.00 bis 22.00 Uhr,So von 7.00 bis 21.00 Uhr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2"/>
      <c r="L73" s="2"/>
      <c r="M73" s="2"/>
      <c r="N73" s="2"/>
      <c r="O73" s="2"/>
      <c r="P73" s="2"/>
      <c r="Q73" s="2"/>
      <c r="R73" s="2"/>
      <c r="S73" s="6"/>
      <c r="T73" s="6"/>
      <c r="U73" s="2"/>
      <c r="V73" s="2"/>
      <c r="W73" s="2"/>
    </row>
    <row r="74" spans="1:23" x14ac:dyDescent="0.25">
      <c r="A74" s="23"/>
      <c r="B74" s="2"/>
      <c r="C74" s="2"/>
      <c r="D74" s="2"/>
      <c r="E74" s="2"/>
      <c r="F74" s="2"/>
      <c r="G74" s="2"/>
      <c r="H74" s="2"/>
      <c r="I74" s="2"/>
      <c r="J74" s="2"/>
      <c r="K74" s="7"/>
      <c r="L74" s="2"/>
      <c r="M74" s="61" t="s">
        <v>31</v>
      </c>
      <c r="N74" s="74"/>
      <c r="O74" s="2"/>
      <c r="P74" s="75">
        <f>D29+D63</f>
        <v>326.74074074074076</v>
      </c>
      <c r="Q74" s="75">
        <f>E29+E63</f>
        <v>1617.52</v>
      </c>
      <c r="R74" s="75">
        <f>F29+F63</f>
        <v>19410.239999999998</v>
      </c>
      <c r="S74" s="76">
        <f>G29+G63</f>
        <v>9.3498265895953754</v>
      </c>
      <c r="T74" s="76">
        <f>H29+H63</f>
        <v>11.687283236994219</v>
      </c>
      <c r="U74" s="2"/>
      <c r="V74" s="77">
        <f>J29+J63</f>
        <v>41327.635999999999</v>
      </c>
      <c r="W74" s="77">
        <f>K29+K63</f>
        <v>495931.63199999998</v>
      </c>
    </row>
    <row r="75" spans="1:23" ht="15.75" x14ac:dyDescent="0.25">
      <c r="A75" s="62" t="s">
        <v>23</v>
      </c>
      <c r="B75" s="2"/>
      <c r="C75" s="1" t="str">
        <f>A11</f>
        <v>TANKSTELLE 1</v>
      </c>
      <c r="D75" s="2"/>
      <c r="E75" s="78">
        <f>H29</f>
        <v>5.8436416184971085</v>
      </c>
      <c r="F75" s="4" t="s">
        <v>24</v>
      </c>
      <c r="G75" s="2"/>
      <c r="H75" s="79">
        <f>J29</f>
        <v>20663.817999999999</v>
      </c>
      <c r="I75" s="80" t="s">
        <v>25</v>
      </c>
      <c r="J75" s="2"/>
      <c r="K75" s="7"/>
      <c r="L75" s="2"/>
      <c r="M75" s="61"/>
      <c r="N75" s="74"/>
      <c r="O75" s="2"/>
      <c r="P75" s="81"/>
      <c r="Q75" s="81"/>
      <c r="R75" s="81"/>
      <c r="S75" s="81"/>
      <c r="T75" s="81"/>
      <c r="U75" s="2"/>
      <c r="V75" s="2"/>
      <c r="W75" s="2"/>
    </row>
    <row r="76" spans="1:23" ht="15.75" x14ac:dyDescent="0.25">
      <c r="A76" s="23"/>
      <c r="B76" s="2"/>
      <c r="C76" s="1"/>
      <c r="D76" s="1"/>
      <c r="E76" s="2"/>
      <c r="F76" s="2"/>
      <c r="G76" s="2"/>
      <c r="H76" s="79">
        <f>K29</f>
        <v>247965.81599999999</v>
      </c>
      <c r="I76" s="80" t="s">
        <v>1</v>
      </c>
      <c r="J76" s="2"/>
      <c r="K76" s="7"/>
      <c r="L76" s="2"/>
      <c r="M76" s="61" t="s">
        <v>50</v>
      </c>
      <c r="N76" s="74"/>
      <c r="O76" s="2"/>
      <c r="P76" s="75">
        <f>P28+P62</f>
        <v>0</v>
      </c>
      <c r="Q76" s="75">
        <f>Q28+Q62</f>
        <v>0</v>
      </c>
      <c r="R76" s="75">
        <f>R28+R62</f>
        <v>0</v>
      </c>
      <c r="S76" s="75">
        <f>S28+S62</f>
        <v>0</v>
      </c>
      <c r="T76" s="75">
        <f>T28+T62</f>
        <v>0</v>
      </c>
      <c r="U76" s="2"/>
      <c r="V76" s="77">
        <f>V28</f>
        <v>0</v>
      </c>
      <c r="W76" s="77">
        <f>W28</f>
        <v>0</v>
      </c>
    </row>
    <row r="77" spans="1:23" ht="15.75" thickBot="1" x14ac:dyDescent="0.3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6"/>
      <c r="L77" s="2"/>
      <c r="M77" s="61"/>
      <c r="N77" s="74"/>
      <c r="O77" s="2"/>
      <c r="P77" s="81"/>
      <c r="Q77" s="81"/>
      <c r="R77" s="81"/>
      <c r="S77" s="58"/>
      <c r="T77" s="58"/>
      <c r="U77" s="2"/>
      <c r="V77" s="2"/>
      <c r="W77" s="2"/>
    </row>
    <row r="78" spans="1:23" ht="15.75" x14ac:dyDescent="0.25">
      <c r="A78" s="96" t="str">
        <f>A38</f>
        <v>2. Kassa oder Tankstelle 2 mit Shop bis 80 m2 plus Bistro,Waschanlage und 2 SB Waschboxen und 3 SB Sauger</v>
      </c>
      <c r="B78" s="97"/>
      <c r="C78" s="97"/>
      <c r="D78" s="97"/>
      <c r="E78" s="97"/>
      <c r="F78" s="97"/>
      <c r="G78" s="97"/>
      <c r="H78" s="97"/>
      <c r="I78" s="97"/>
      <c r="J78" s="97"/>
      <c r="K78" s="98"/>
      <c r="L78" s="2"/>
      <c r="M78" s="61" t="s">
        <v>15</v>
      </c>
      <c r="N78" s="74"/>
      <c r="O78" s="2"/>
      <c r="P78" s="82">
        <f>SUM(P74:P76)</f>
        <v>326.74074074074076</v>
      </c>
      <c r="Q78" s="82">
        <f>SUM(Q74:Q76)</f>
        <v>1617.52</v>
      </c>
      <c r="R78" s="82">
        <f>R74+R76</f>
        <v>19410.239999999998</v>
      </c>
      <c r="S78" s="83">
        <f>SUM(S74:S76)</f>
        <v>9.3498265895953754</v>
      </c>
      <c r="T78" s="84">
        <f>SUM(T74:T76)</f>
        <v>11.687283236994219</v>
      </c>
      <c r="U78" s="2"/>
      <c r="V78" s="85">
        <f>SUM(V74:V76)</f>
        <v>41327.635999999999</v>
      </c>
      <c r="W78" s="85">
        <f>SUM(W74:W76)</f>
        <v>495931.63199999998</v>
      </c>
    </row>
    <row r="79" spans="1:23" ht="15.75" x14ac:dyDescent="0.25">
      <c r="A79" s="99" t="str">
        <f>A39</f>
        <v>Öffnungszeiten Mo-Fr von 5.00 bis 22.00 Uhr,Sa von 6.00 bis 22.00 Uhr,So von 7.00 bis 21.00 Uhr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5">
      <c r="A80" s="23"/>
      <c r="B80" s="2"/>
      <c r="C80" s="2"/>
      <c r="D80" s="2"/>
      <c r="E80" s="2"/>
      <c r="F80" s="2"/>
      <c r="G80" s="2"/>
      <c r="H80" s="2"/>
      <c r="I80" s="2"/>
      <c r="J80" s="2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x14ac:dyDescent="0.25">
      <c r="A81" s="62" t="s">
        <v>23</v>
      </c>
      <c r="B81" s="2"/>
      <c r="C81" s="1" t="str">
        <f>A45</f>
        <v>TANKSTELLE 2</v>
      </c>
      <c r="D81" s="2"/>
      <c r="E81" s="78">
        <f>H63</f>
        <v>5.8436416184971094</v>
      </c>
      <c r="F81" s="4" t="s">
        <v>24</v>
      </c>
      <c r="G81" s="2"/>
      <c r="H81" s="79">
        <f>J63</f>
        <v>20663.817999999999</v>
      </c>
      <c r="I81" s="80" t="s">
        <v>25</v>
      </c>
      <c r="J81" s="2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x14ac:dyDescent="0.25">
      <c r="A82" s="23"/>
      <c r="B82" s="2"/>
      <c r="C82" s="2"/>
      <c r="D82" s="2"/>
      <c r="E82" s="2"/>
      <c r="F82" s="2"/>
      <c r="G82" s="2"/>
      <c r="H82" s="79">
        <f>K63</f>
        <v>247965.81599999999</v>
      </c>
      <c r="I82" s="80" t="s">
        <v>1</v>
      </c>
      <c r="J82" s="2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6.5" thickBot="1" x14ac:dyDescent="0.3">
      <c r="A83" s="12"/>
      <c r="B83" s="13"/>
      <c r="C83" s="13"/>
      <c r="D83" s="13"/>
      <c r="E83" s="13"/>
      <c r="F83" s="13"/>
      <c r="G83" s="13"/>
      <c r="H83" s="86"/>
      <c r="I83" s="87"/>
      <c r="J83" s="13"/>
      <c r="K83" s="1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x14ac:dyDescent="0.25">
      <c r="A84" s="96" t="str">
        <f>M11</f>
        <v>BISTRO 1</v>
      </c>
      <c r="B84" s="97"/>
      <c r="C84" s="97"/>
      <c r="D84" s="97"/>
      <c r="E84" s="97"/>
      <c r="F84" s="97"/>
      <c r="G84" s="97"/>
      <c r="H84" s="97"/>
      <c r="I84" s="97"/>
      <c r="J84" s="97"/>
      <c r="K84" s="9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x14ac:dyDescent="0.25">
      <c r="A85" s="99"/>
      <c r="B85" s="100"/>
      <c r="C85" s="100"/>
      <c r="D85" s="100"/>
      <c r="E85" s="100"/>
      <c r="F85" s="100"/>
      <c r="G85" s="100"/>
      <c r="H85" s="100"/>
      <c r="I85" s="100"/>
      <c r="J85" s="100"/>
      <c r="K85" s="10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5">
      <c r="A86" s="23"/>
      <c r="B86" s="2"/>
      <c r="C86" s="2"/>
      <c r="D86" s="2"/>
      <c r="E86" s="2"/>
      <c r="F86" s="2"/>
      <c r="G86" s="2"/>
      <c r="H86" s="2"/>
      <c r="I86" s="2"/>
      <c r="J86" s="2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x14ac:dyDescent="0.25">
      <c r="A87" s="62" t="s">
        <v>23</v>
      </c>
      <c r="B87" s="2"/>
      <c r="C87" s="1" t="str">
        <f>M11</f>
        <v>BISTRO 1</v>
      </c>
      <c r="D87" s="2"/>
      <c r="E87" s="78">
        <f>T28</f>
        <v>0</v>
      </c>
      <c r="F87" s="4" t="s">
        <v>24</v>
      </c>
      <c r="G87" s="2"/>
      <c r="H87" s="79">
        <f>V28</f>
        <v>0</v>
      </c>
      <c r="I87" s="80" t="s">
        <v>25</v>
      </c>
      <c r="J87" s="2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x14ac:dyDescent="0.25">
      <c r="A88" s="23"/>
      <c r="B88" s="2"/>
      <c r="C88" s="2"/>
      <c r="D88" s="2"/>
      <c r="E88" s="2"/>
      <c r="F88" s="2"/>
      <c r="G88" s="2"/>
      <c r="H88" s="79">
        <f>W28</f>
        <v>0</v>
      </c>
      <c r="I88" s="80" t="s">
        <v>1</v>
      </c>
      <c r="J88" s="2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6.5" thickBot="1" x14ac:dyDescent="0.3">
      <c r="A89" s="12"/>
      <c r="B89" s="13"/>
      <c r="C89" s="13"/>
      <c r="D89" s="13"/>
      <c r="E89" s="13"/>
      <c r="F89" s="13"/>
      <c r="G89" s="13"/>
      <c r="H89" s="86"/>
      <c r="I89" s="88"/>
      <c r="J89" s="13"/>
      <c r="K89" s="1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x14ac:dyDescent="0.25">
      <c r="A90" s="96" t="s">
        <v>51</v>
      </c>
      <c r="B90" s="97"/>
      <c r="C90" s="97"/>
      <c r="D90" s="97"/>
      <c r="E90" s="97"/>
      <c r="F90" s="97"/>
      <c r="G90" s="97"/>
      <c r="H90" s="97"/>
      <c r="I90" s="97"/>
      <c r="J90" s="97"/>
      <c r="K90" s="9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x14ac:dyDescent="0.25">
      <c r="A91" s="99"/>
      <c r="B91" s="100"/>
      <c r="C91" s="100"/>
      <c r="D91" s="100"/>
      <c r="E91" s="100"/>
      <c r="F91" s="100"/>
      <c r="G91" s="100"/>
      <c r="H91" s="100"/>
      <c r="I91" s="100"/>
      <c r="J91" s="100"/>
      <c r="K91" s="10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5">
      <c r="A92" s="23"/>
      <c r="B92" s="2"/>
      <c r="C92" s="2"/>
      <c r="D92" s="2"/>
      <c r="E92" s="2"/>
      <c r="F92" s="2"/>
      <c r="G92" s="2"/>
      <c r="H92" s="2"/>
      <c r="I92" s="2"/>
      <c r="J92" s="2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x14ac:dyDescent="0.25">
      <c r="A93" s="62" t="s">
        <v>23</v>
      </c>
      <c r="B93" s="2"/>
      <c r="C93" s="1" t="str">
        <f>A90</f>
        <v>Bistro 2</v>
      </c>
      <c r="D93" s="2"/>
      <c r="E93" s="78">
        <f>T62</f>
        <v>0</v>
      </c>
      <c r="F93" s="4" t="s">
        <v>24</v>
      </c>
      <c r="G93" s="2"/>
      <c r="H93" s="79">
        <f>V62</f>
        <v>0</v>
      </c>
      <c r="I93" s="80" t="s">
        <v>25</v>
      </c>
      <c r="J93" s="2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x14ac:dyDescent="0.25">
      <c r="A94" s="23"/>
      <c r="B94" s="2"/>
      <c r="C94" s="2"/>
      <c r="D94" s="2"/>
      <c r="E94" s="2"/>
      <c r="F94" s="2"/>
      <c r="G94" s="2"/>
      <c r="H94" s="79">
        <f>W62</f>
        <v>0</v>
      </c>
      <c r="I94" s="80" t="s">
        <v>1</v>
      </c>
      <c r="J94" s="2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thickBot="1" x14ac:dyDescent="0.3">
      <c r="A95" s="66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x14ac:dyDescent="0.25">
      <c r="A96" s="96" t="s">
        <v>62</v>
      </c>
      <c r="B96" s="97"/>
      <c r="C96" s="97"/>
      <c r="D96" s="97"/>
      <c r="E96" s="97"/>
      <c r="F96" s="127"/>
      <c r="G96" s="127"/>
      <c r="H96" s="127"/>
      <c r="I96" s="127"/>
      <c r="J96" s="127"/>
      <c r="K96" s="9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5">
      <c r="A97" s="129"/>
      <c r="B97" s="128"/>
      <c r="C97" s="128"/>
      <c r="D97" s="128"/>
      <c r="E97" s="128"/>
      <c r="F97" s="100"/>
      <c r="G97" s="100"/>
      <c r="H97" s="100"/>
      <c r="I97" s="100"/>
      <c r="J97" s="100"/>
      <c r="K97" s="130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x14ac:dyDescent="0.25">
      <c r="A98" s="62"/>
      <c r="B98" s="2"/>
      <c r="C98" s="2"/>
      <c r="D98" s="2"/>
      <c r="E98" s="2"/>
      <c r="F98" s="2"/>
      <c r="G98" s="2"/>
      <c r="H98" s="2"/>
      <c r="I98" s="2"/>
      <c r="J98" s="2"/>
      <c r="K98" s="8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x14ac:dyDescent="0.25">
      <c r="A99" s="23"/>
      <c r="B99" s="2"/>
      <c r="C99" s="2"/>
      <c r="D99" s="2"/>
      <c r="E99" s="90">
        <f>E75+E81+E87</f>
        <v>11.687283236994219</v>
      </c>
      <c r="F99" s="91" t="s">
        <v>24</v>
      </c>
      <c r="G99" s="92"/>
      <c r="H99" s="79">
        <f>H75+H81+H87</f>
        <v>41327.635999999999</v>
      </c>
      <c r="I99" s="80" t="s">
        <v>25</v>
      </c>
      <c r="J99" s="92"/>
      <c r="K99" s="8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x14ac:dyDescent="0.25">
      <c r="A100" s="23"/>
      <c r="B100" s="2"/>
      <c r="C100" s="2"/>
      <c r="D100" s="2"/>
      <c r="E100" s="2"/>
      <c r="F100" s="2"/>
      <c r="G100" s="2"/>
      <c r="H100" s="79">
        <f>H76+H82+H88</f>
        <v>495931.63199999998</v>
      </c>
      <c r="I100" s="80" t="s">
        <v>1</v>
      </c>
      <c r="J100" s="2"/>
      <c r="K100" s="89"/>
      <c r="L100" s="2"/>
    </row>
    <row r="101" spans="1:23" ht="15.75" thickBot="1" x14ac:dyDescent="0.3">
      <c r="A101" s="93"/>
      <c r="B101" s="94"/>
      <c r="C101" s="94"/>
      <c r="D101" s="94"/>
      <c r="E101" s="94"/>
      <c r="F101" s="94"/>
      <c r="G101" s="94"/>
      <c r="H101" s="94"/>
      <c r="I101" s="94"/>
      <c r="J101" s="94"/>
      <c r="K101" s="95"/>
      <c r="L101" s="2"/>
    </row>
  </sheetData>
  <sheetProtection algorithmName="SHA-512" hashValue="oUV/6uYWpR7e/rmNtnXPdouItBuwAZNfiG5qiiw/6p3+0L3FA2qsX4ECUAop2gNnOnJptiVJXRTQZOZypAbTmw==" saltValue="5UbtMtH/+33AtNNTHcQBdw==" spinCount="100000" sheet="1" selectLockedCells="1"/>
  <pageMargins left="0.70866141732283472" right="0.70866141732283472" top="0.78740157480314965" bottom="0.78740157480314965" header="0.31496062992125984" footer="0.31496062992125984"/>
  <pageSetup paperSize="9" pageOrder="overThenDown" orientation="landscape" r:id="rId1"/>
  <rowBreaks count="1" manualBreakCount="1">
    <brk id="39" max="16383" man="1"/>
  </rowBreaks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showGridLines="0" workbookViewId="0">
      <selection activeCell="E19" sqref="E19"/>
    </sheetView>
  </sheetViews>
  <sheetFormatPr baseColWidth="10" defaultRowHeight="15.75" x14ac:dyDescent="0.25"/>
  <cols>
    <col min="1" max="16384" width="11.42578125" style="135"/>
  </cols>
  <sheetData>
    <row r="1" spans="1:1" x14ac:dyDescent="0.25">
      <c r="A1" s="135" t="s">
        <v>64</v>
      </c>
    </row>
    <row r="2" spans="1:1" x14ac:dyDescent="0.25">
      <c r="A2" s="135" t="s">
        <v>65</v>
      </c>
    </row>
    <row r="3" spans="1:1" x14ac:dyDescent="0.25">
      <c r="A3" s="135" t="s">
        <v>66</v>
      </c>
    </row>
    <row r="5" spans="1:1" x14ac:dyDescent="0.25">
      <c r="A5" s="135" t="s">
        <v>67</v>
      </c>
    </row>
    <row r="7" spans="1:1" x14ac:dyDescent="0.25">
      <c r="A7" s="135" t="s">
        <v>70</v>
      </c>
    </row>
    <row r="8" spans="1:1" x14ac:dyDescent="0.25">
      <c r="A8" s="135" t="s">
        <v>71</v>
      </c>
    </row>
    <row r="9" spans="1:1" x14ac:dyDescent="0.25">
      <c r="A9" s="135" t="s">
        <v>72</v>
      </c>
    </row>
    <row r="10" spans="1:1" x14ac:dyDescent="0.25">
      <c r="A10" s="135" t="s">
        <v>73</v>
      </c>
    </row>
    <row r="11" spans="1:1" x14ac:dyDescent="0.25">
      <c r="A11" s="135" t="s">
        <v>78</v>
      </c>
    </row>
    <row r="12" spans="1:1" x14ac:dyDescent="0.25">
      <c r="A12" s="135" t="s">
        <v>68</v>
      </c>
    </row>
    <row r="13" spans="1:1" x14ac:dyDescent="0.25">
      <c r="A13" s="135" t="s">
        <v>69</v>
      </c>
    </row>
  </sheetData>
  <sheetProtection algorithmName="SHA-512" hashValue="7vFbM6BwjLAW00OgioxzgI1dbUHyWBBP2CxFZDDP+plAbpNWcl34ISQJSdbDX8/iETHSA25itueTGzafTSHLew==" saltValue="OKjxGarEh3b4bS2w1O9wzQ==" spinCount="100000" sheet="1" objects="1" scenarios="1" selectLockedCells="1" selectUnlockedCells="1"/>
  <pageMargins left="0.7" right="0.7" top="0.78740157499999996" bottom="0.78740157499999996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Personalbedarf u. -kosten</vt:lpstr>
      <vt:lpstr>Beschreibung</vt:lpstr>
      <vt:lpstr>'Personalbedarf u. -kosten'!Druckbereich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Marchhart</dc:creator>
  <cp:lastModifiedBy>Steinparzer Michael | WKNÖ | Verkehrsfachgruppen2</cp:lastModifiedBy>
  <cp:lastPrinted>2020-02-12T17:16:52Z</cp:lastPrinted>
  <dcterms:created xsi:type="dcterms:W3CDTF">2017-11-01T15:48:29Z</dcterms:created>
  <dcterms:modified xsi:type="dcterms:W3CDTF">2024-07-17T15:29:49Z</dcterms:modified>
</cp:coreProperties>
</file>