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Kollektivvertrag\KV Filmberufe\2026\"/>
    </mc:Choice>
  </mc:AlternateContent>
  <xr:revisionPtr revIDLastSave="0" documentId="8_{132428B1-BBED-4ED0-A371-F691D1F599DE}" xr6:coauthVersionLast="47" xr6:coauthVersionMax="47" xr10:uidLastSave="{00000000-0000-0000-0000-000000000000}"/>
  <bookViews>
    <workbookView xWindow="28680" yWindow="-120" windowWidth="29040" windowHeight="15720" xr2:uid="{1D5350D5-049E-48EC-9A4F-667073AF9F20}"/>
  </bookViews>
  <sheets>
    <sheet name="Titelblatt" sheetId="2" r:id="rId1"/>
    <sheet name="Kalkulationsblatt" sheetId="1" r:id="rId2"/>
    <sheet name="Anlage &quot;Reisekosten&quot;" sheetId="5" r:id="rId3"/>
    <sheet name="Aktueller KV" sheetId="7" r:id="rId4"/>
    <sheet name="Mindestgagentarif ab 1.7.26" sheetId="6" r:id="rId5"/>
  </sheets>
  <definedNames>
    <definedName name="DIT">'Mindestgagentarif ab 1.7.26'!$C$36</definedName>
    <definedName name="_xlnm.Print_Area" localSheetId="1">Kalkulationsblatt!$A$1:$H$336</definedName>
    <definedName name="Kostumbild">'Mindestgagentarif ab 1.7.26'!$C$44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6" l="1"/>
  <c r="N75" i="6" s="1"/>
  <c r="M74" i="6"/>
  <c r="L74" i="6"/>
  <c r="J74" i="6"/>
  <c r="K74" i="6" s="1"/>
  <c r="H74" i="6"/>
  <c r="I74" i="6" s="1"/>
  <c r="D74" i="6"/>
  <c r="F74" i="6" s="1"/>
  <c r="G74" i="6" s="1"/>
  <c r="D73" i="6"/>
  <c r="E73" i="6" s="1"/>
  <c r="D72" i="6"/>
  <c r="E72" i="6" s="1"/>
  <c r="D71" i="6"/>
  <c r="D70" i="6"/>
  <c r="H70" i="6" s="1"/>
  <c r="I70" i="6" s="1"/>
  <c r="D69" i="6"/>
  <c r="D68" i="6"/>
  <c r="J68" i="6" s="1"/>
  <c r="K68" i="6" s="1"/>
  <c r="D67" i="6"/>
  <c r="M67" i="6" s="1"/>
  <c r="D66" i="6"/>
  <c r="L66" i="6" s="1"/>
  <c r="D65" i="6"/>
  <c r="J65" i="6" s="1"/>
  <c r="K65" i="6" s="1"/>
  <c r="D64" i="6"/>
  <c r="E64" i="6" s="1"/>
  <c r="D63" i="6"/>
  <c r="M63" i="6" s="1"/>
  <c r="D62" i="6"/>
  <c r="D61" i="6"/>
  <c r="M61" i="6" s="1"/>
  <c r="D60" i="6"/>
  <c r="D59" i="6"/>
  <c r="H59" i="6" s="1"/>
  <c r="I59" i="6" s="1"/>
  <c r="D58" i="6"/>
  <c r="D57" i="6"/>
  <c r="J57" i="6" s="1"/>
  <c r="K57" i="6" s="1"/>
  <c r="M56" i="6"/>
  <c r="L56" i="6"/>
  <c r="D56" i="6"/>
  <c r="N56" i="6" s="1"/>
  <c r="D55" i="6"/>
  <c r="L55" i="6" s="1"/>
  <c r="D54" i="6"/>
  <c r="N54" i="6" s="1"/>
  <c r="D53" i="6"/>
  <c r="E53" i="6" s="1"/>
  <c r="M52" i="6"/>
  <c r="D52" i="6"/>
  <c r="H52" i="6" s="1"/>
  <c r="I52" i="6" s="1"/>
  <c r="D51" i="6"/>
  <c r="D50" i="6"/>
  <c r="N50" i="6" s="1"/>
  <c r="D49" i="6"/>
  <c r="D48" i="6"/>
  <c r="H48" i="6" s="1"/>
  <c r="I48" i="6" s="1"/>
  <c r="D47" i="6"/>
  <c r="F47" i="6" s="1"/>
  <c r="G47" i="6" s="1"/>
  <c r="D46" i="6"/>
  <c r="J46" i="6" s="1"/>
  <c r="K46" i="6" s="1"/>
  <c r="D45" i="6"/>
  <c r="N45" i="6" s="1"/>
  <c r="D44" i="6"/>
  <c r="L44" i="6" s="1"/>
  <c r="D43" i="6"/>
  <c r="L43" i="6" s="1"/>
  <c r="D42" i="6"/>
  <c r="D41" i="6"/>
  <c r="N41" i="6" s="1"/>
  <c r="D40" i="6"/>
  <c r="D39" i="6"/>
  <c r="E39" i="6" s="1"/>
  <c r="D38" i="6"/>
  <c r="D37" i="6"/>
  <c r="H37" i="6" s="1"/>
  <c r="I37" i="6" s="1"/>
  <c r="D36" i="6"/>
  <c r="D35" i="6"/>
  <c r="J35" i="6" s="1"/>
  <c r="K35" i="6" s="1"/>
  <c r="D34" i="6"/>
  <c r="N34" i="6" s="1"/>
  <c r="D33" i="6"/>
  <c r="L33" i="6" s="1"/>
  <c r="D32" i="6"/>
  <c r="N32" i="6" s="1"/>
  <c r="D31" i="6"/>
  <c r="N30" i="6"/>
  <c r="D30" i="6"/>
  <c r="L30" i="6" s="1"/>
  <c r="D29" i="6"/>
  <c r="E29" i="6" s="1"/>
  <c r="D28" i="6"/>
  <c r="H28" i="6" s="1"/>
  <c r="I28" i="6" s="1"/>
  <c r="D27" i="6"/>
  <c r="H27" i="6" s="1"/>
  <c r="I27" i="6" s="1"/>
  <c r="D26" i="6"/>
  <c r="H26" i="6" s="1"/>
  <c r="I26" i="6" s="1"/>
  <c r="D25" i="6"/>
  <c r="D24" i="6"/>
  <c r="J24" i="6" s="1"/>
  <c r="K24" i="6" s="1"/>
  <c r="D23" i="6"/>
  <c r="L23" i="6" s="1"/>
  <c r="D22" i="6"/>
  <c r="M22" i="6" s="1"/>
  <c r="N21" i="6"/>
  <c r="M21" i="6"/>
  <c r="L21" i="6"/>
  <c r="D21" i="6"/>
  <c r="F21" i="6" s="1"/>
  <c r="G21" i="6" s="1"/>
  <c r="D20" i="6"/>
  <c r="J19" i="6"/>
  <c r="K19" i="6" s="1"/>
  <c r="D19" i="6"/>
  <c r="N19" i="6" s="1"/>
  <c r="D18" i="6"/>
  <c r="H18" i="6" s="1"/>
  <c r="I18" i="6" s="1"/>
  <c r="D17" i="6"/>
  <c r="N17" i="6" s="1"/>
  <c r="D16" i="6"/>
  <c r="J16" i="6" s="1"/>
  <c r="K16" i="6" s="1"/>
  <c r="D15" i="6"/>
  <c r="H15" i="6" s="1"/>
  <c r="I15" i="6" s="1"/>
  <c r="D14" i="6"/>
  <c r="F14" i="6" s="1"/>
  <c r="G14" i="6" s="1"/>
  <c r="N13" i="6"/>
  <c r="D13" i="6"/>
  <c r="J13" i="6" s="1"/>
  <c r="K13" i="6" s="1"/>
  <c r="D12" i="6"/>
  <c r="N12" i="6" s="1"/>
  <c r="D11" i="6"/>
  <c r="N46" i="6" l="1"/>
  <c r="L15" i="6"/>
  <c r="L46" i="6"/>
  <c r="L70" i="6"/>
  <c r="M37" i="6"/>
  <c r="N57" i="6"/>
  <c r="F72" i="6"/>
  <c r="G72" i="6" s="1"/>
  <c r="H61" i="6"/>
  <c r="I61" i="6" s="1"/>
  <c r="J61" i="6"/>
  <c r="K61" i="6" s="1"/>
  <c r="F41" i="6"/>
  <c r="G41" i="6" s="1"/>
  <c r="M50" i="6"/>
  <c r="N61" i="6"/>
  <c r="L72" i="6"/>
  <c r="L28" i="6"/>
  <c r="H41" i="6"/>
  <c r="I41" i="6" s="1"/>
  <c r="M72" i="6"/>
  <c r="E19" i="6"/>
  <c r="J41" i="6"/>
  <c r="K41" i="6" s="1"/>
  <c r="N72" i="6"/>
  <c r="F19" i="6"/>
  <c r="G19" i="6" s="1"/>
  <c r="L41" i="6"/>
  <c r="J52" i="6"/>
  <c r="K52" i="6" s="1"/>
  <c r="H19" i="6"/>
  <c r="I19" i="6" s="1"/>
  <c r="M30" i="6"/>
  <c r="M41" i="6"/>
  <c r="L52" i="6"/>
  <c r="M46" i="6"/>
  <c r="J15" i="6"/>
  <c r="K15" i="6" s="1"/>
  <c r="M48" i="6"/>
  <c r="N26" i="6"/>
  <c r="H67" i="6"/>
  <c r="I67" i="6" s="1"/>
  <c r="J67" i="6"/>
  <c r="K67" i="6" s="1"/>
  <c r="N33" i="6"/>
  <c r="M44" i="6"/>
  <c r="N74" i="6"/>
  <c r="J70" i="6"/>
  <c r="K70" i="6" s="1"/>
  <c r="L37" i="6"/>
  <c r="M57" i="6"/>
  <c r="M70" i="6"/>
  <c r="M15" i="6"/>
  <c r="N37" i="6"/>
  <c r="N70" i="6"/>
  <c r="N15" i="6"/>
  <c r="L48" i="6"/>
  <c r="N48" i="6"/>
  <c r="L17" i="6"/>
  <c r="H72" i="6"/>
  <c r="I72" i="6" s="1"/>
  <c r="M17" i="6"/>
  <c r="E41" i="6"/>
  <c r="J72" i="6"/>
  <c r="K72" i="6" s="1"/>
  <c r="J28" i="6"/>
  <c r="K28" i="6" s="1"/>
  <c r="L19" i="6"/>
  <c r="M19" i="6"/>
  <c r="M13" i="6"/>
  <c r="J56" i="6"/>
  <c r="K56" i="6" s="1"/>
  <c r="N28" i="6"/>
  <c r="J34" i="6"/>
  <c r="K34" i="6" s="1"/>
  <c r="N52" i="6"/>
  <c r="N24" i="6"/>
  <c r="H39" i="6"/>
  <c r="I39" i="6" s="1"/>
  <c r="L68" i="6"/>
  <c r="L39" i="6"/>
  <c r="M34" i="6"/>
  <c r="E63" i="6"/>
  <c r="H63" i="6"/>
  <c r="I63" i="6" s="1"/>
  <c r="E30" i="6"/>
  <c r="J26" i="6"/>
  <c r="K26" i="6" s="1"/>
  <c r="N63" i="6"/>
  <c r="E74" i="6"/>
  <c r="L24" i="6"/>
  <c r="M28" i="6"/>
  <c r="F39" i="6"/>
  <c r="G39" i="6" s="1"/>
  <c r="M24" i="6"/>
  <c r="J39" i="6"/>
  <c r="K39" i="6" s="1"/>
  <c r="N44" i="6"/>
  <c r="J59" i="6"/>
  <c r="K59" i="6" s="1"/>
  <c r="F63" i="6"/>
  <c r="G63" i="6" s="1"/>
  <c r="M68" i="6"/>
  <c r="M39" i="6"/>
  <c r="E50" i="6"/>
  <c r="L59" i="6"/>
  <c r="N68" i="6"/>
  <c r="E17" i="6"/>
  <c r="L35" i="6"/>
  <c r="N39" i="6"/>
  <c r="J45" i="6"/>
  <c r="K45" i="6" s="1"/>
  <c r="F50" i="6"/>
  <c r="G50" i="6" s="1"/>
  <c r="M59" i="6"/>
  <c r="J63" i="6"/>
  <c r="K63" i="6" s="1"/>
  <c r="F17" i="6"/>
  <c r="G17" i="6" s="1"/>
  <c r="F30" i="6"/>
  <c r="G30" i="6" s="1"/>
  <c r="M35" i="6"/>
  <c r="L45" i="6"/>
  <c r="N59" i="6"/>
  <c r="L63" i="6"/>
  <c r="H30" i="6"/>
  <c r="I30" i="6" s="1"/>
  <c r="N35" i="6"/>
  <c r="M45" i="6"/>
  <c r="H50" i="6"/>
  <c r="I50" i="6" s="1"/>
  <c r="H17" i="6"/>
  <c r="I17" i="6" s="1"/>
  <c r="H21" i="6"/>
  <c r="I21" i="6" s="1"/>
  <c r="L26" i="6"/>
  <c r="J30" i="6"/>
  <c r="K30" i="6" s="1"/>
  <c r="J50" i="6"/>
  <c r="K50" i="6" s="1"/>
  <c r="M55" i="6"/>
  <c r="J17" i="6"/>
  <c r="K17" i="6" s="1"/>
  <c r="J21" i="6"/>
  <c r="K21" i="6" s="1"/>
  <c r="M26" i="6"/>
  <c r="L50" i="6"/>
  <c r="N55" i="6"/>
  <c r="L34" i="6"/>
  <c r="E61" i="6"/>
  <c r="L13" i="6"/>
  <c r="J37" i="6"/>
  <c r="K37" i="6" s="1"/>
  <c r="H56" i="6"/>
  <c r="I56" i="6" s="1"/>
  <c r="F61" i="6"/>
  <c r="G61" i="6" s="1"/>
  <c r="F18" i="6"/>
  <c r="G18" i="6" s="1"/>
  <c r="E28" i="6"/>
  <c r="M66" i="6"/>
  <c r="F28" i="6"/>
  <c r="G28" i="6" s="1"/>
  <c r="E52" i="6"/>
  <c r="N66" i="6"/>
  <c r="M23" i="6"/>
  <c r="F52" i="6"/>
  <c r="G52" i="6" s="1"/>
  <c r="L61" i="6"/>
  <c r="E75" i="6"/>
  <c r="N23" i="6"/>
  <c r="M33" i="6"/>
  <c r="J48" i="6"/>
  <c r="K48" i="6" s="1"/>
  <c r="L57" i="6"/>
  <c r="F75" i="6"/>
  <c r="G75" i="6" s="1"/>
  <c r="F16" i="6"/>
  <c r="G16" i="6" s="1"/>
  <c r="L40" i="6"/>
  <c r="H40" i="6"/>
  <c r="I40" i="6" s="1"/>
  <c r="J40" i="6"/>
  <c r="K40" i="6" s="1"/>
  <c r="N40" i="6"/>
  <c r="M40" i="6"/>
  <c r="L11" i="6"/>
  <c r="F11" i="6"/>
  <c r="G11" i="6" s="1"/>
  <c r="J11" i="6"/>
  <c r="K11" i="6" s="1"/>
  <c r="H11" i="6"/>
  <c r="I11" i="6" s="1"/>
  <c r="E11" i="6"/>
  <c r="F29" i="6"/>
  <c r="G29" i="6" s="1"/>
  <c r="J32" i="6"/>
  <c r="K32" i="6" s="1"/>
  <c r="H65" i="6"/>
  <c r="I65" i="6" s="1"/>
  <c r="E16" i="6"/>
  <c r="E43" i="6"/>
  <c r="E54" i="6"/>
  <c r="M14" i="6"/>
  <c r="N14" i="6"/>
  <c r="H32" i="6"/>
  <c r="I32" i="6" s="1"/>
  <c r="E40" i="6"/>
  <c r="L51" i="6"/>
  <c r="J51" i="6"/>
  <c r="K51" i="6" s="1"/>
  <c r="H51" i="6"/>
  <c r="I51" i="6" s="1"/>
  <c r="N51" i="6"/>
  <c r="M51" i="6"/>
  <c r="E65" i="6"/>
  <c r="L62" i="6"/>
  <c r="J62" i="6"/>
  <c r="K62" i="6" s="1"/>
  <c r="N62" i="6"/>
  <c r="H62" i="6"/>
  <c r="I62" i="6" s="1"/>
  <c r="M62" i="6"/>
  <c r="F65" i="6"/>
  <c r="G65" i="6" s="1"/>
  <c r="N38" i="6"/>
  <c r="M38" i="6"/>
  <c r="L38" i="6"/>
  <c r="J38" i="6"/>
  <c r="K38" i="6" s="1"/>
  <c r="F51" i="6"/>
  <c r="G51" i="6" s="1"/>
  <c r="E62" i="6"/>
  <c r="M49" i="6"/>
  <c r="N49" i="6"/>
  <c r="L49" i="6"/>
  <c r="J49" i="6"/>
  <c r="K49" i="6" s="1"/>
  <c r="F62" i="6"/>
  <c r="G62" i="6" s="1"/>
  <c r="E32" i="6"/>
  <c r="F32" i="6"/>
  <c r="G32" i="6" s="1"/>
  <c r="H73" i="6"/>
  <c r="I73" i="6" s="1"/>
  <c r="J73" i="6"/>
  <c r="K73" i="6" s="1"/>
  <c r="N73" i="6"/>
  <c r="M73" i="6"/>
  <c r="L73" i="6"/>
  <c r="F73" i="6"/>
  <c r="G73" i="6" s="1"/>
  <c r="F54" i="6"/>
  <c r="G54" i="6" s="1"/>
  <c r="E14" i="6"/>
  <c r="H43" i="6"/>
  <c r="I43" i="6" s="1"/>
  <c r="E51" i="6"/>
  <c r="N11" i="6"/>
  <c r="E27" i="6"/>
  <c r="H54" i="6"/>
  <c r="I54" i="6" s="1"/>
  <c r="J43" i="6"/>
  <c r="K43" i="6" s="1"/>
  <c r="L32" i="6"/>
  <c r="F38" i="6"/>
  <c r="G38" i="6" s="1"/>
  <c r="E49" i="6"/>
  <c r="M60" i="6"/>
  <c r="J60" i="6"/>
  <c r="K60" i="6" s="1"/>
  <c r="L60" i="6"/>
  <c r="N60" i="6"/>
  <c r="N25" i="6"/>
  <c r="M25" i="6"/>
  <c r="M32" i="6"/>
  <c r="F12" i="6"/>
  <c r="G12" i="6" s="1"/>
  <c r="J14" i="6"/>
  <c r="K14" i="6" s="1"/>
  <c r="E25" i="6"/>
  <c r="H38" i="6"/>
  <c r="I38" i="6" s="1"/>
  <c r="M43" i="6"/>
  <c r="F60" i="6"/>
  <c r="G60" i="6" s="1"/>
  <c r="F25" i="6"/>
  <c r="G25" i="6" s="1"/>
  <c r="N36" i="6"/>
  <c r="L36" i="6"/>
  <c r="M36" i="6"/>
  <c r="N43" i="6"/>
  <c r="H49" i="6"/>
  <c r="I49" i="6" s="1"/>
  <c r="M54" i="6"/>
  <c r="L65" i="6"/>
  <c r="M65" i="6"/>
  <c r="N58" i="6"/>
  <c r="L58" i="6"/>
  <c r="M58" i="6"/>
  <c r="N65" i="6"/>
  <c r="L69" i="6"/>
  <c r="M69" i="6"/>
  <c r="N69" i="6"/>
  <c r="J69" i="6"/>
  <c r="K69" i="6" s="1"/>
  <c r="F23" i="6"/>
  <c r="G23" i="6" s="1"/>
  <c r="H36" i="6"/>
  <c r="I36" i="6" s="1"/>
  <c r="F58" i="6"/>
  <c r="G58" i="6" s="1"/>
  <c r="F69" i="6"/>
  <c r="G69" i="6" s="1"/>
  <c r="N20" i="6"/>
  <c r="M20" i="6"/>
  <c r="J20" i="6"/>
  <c r="K20" i="6" s="1"/>
  <c r="H20" i="6"/>
  <c r="I20" i="6" s="1"/>
  <c r="F20" i="6"/>
  <c r="G20" i="6" s="1"/>
  <c r="L20" i="6"/>
  <c r="L16" i="6"/>
  <c r="N16" i="6"/>
  <c r="M16" i="6"/>
  <c r="N64" i="6"/>
  <c r="J64" i="6"/>
  <c r="K64" i="6" s="1"/>
  <c r="H64" i="6"/>
  <c r="I64" i="6" s="1"/>
  <c r="M64" i="6"/>
  <c r="F64" i="6"/>
  <c r="G64" i="6" s="1"/>
  <c r="L64" i="6"/>
  <c r="H29" i="6"/>
  <c r="I29" i="6" s="1"/>
  <c r="L29" i="6"/>
  <c r="J29" i="6"/>
  <c r="K29" i="6" s="1"/>
  <c r="N29" i="6"/>
  <c r="M29" i="6"/>
  <c r="F43" i="6"/>
  <c r="G43" i="6" s="1"/>
  <c r="H16" i="6"/>
  <c r="I16" i="6" s="1"/>
  <c r="M11" i="6"/>
  <c r="N27" i="6"/>
  <c r="M27" i="6"/>
  <c r="L27" i="6"/>
  <c r="J27" i="6"/>
  <c r="K27" i="6" s="1"/>
  <c r="F40" i="6"/>
  <c r="G40" i="6" s="1"/>
  <c r="F27" i="6"/>
  <c r="G27" i="6" s="1"/>
  <c r="E38" i="6"/>
  <c r="M71" i="6"/>
  <c r="L71" i="6"/>
  <c r="J71" i="6"/>
  <c r="K71" i="6" s="1"/>
  <c r="N71" i="6"/>
  <c r="H71" i="6"/>
  <c r="I71" i="6" s="1"/>
  <c r="H14" i="6"/>
  <c r="I14" i="6" s="1"/>
  <c r="J54" i="6"/>
  <c r="K54" i="6" s="1"/>
  <c r="E71" i="6"/>
  <c r="E12" i="6"/>
  <c r="L22" i="6"/>
  <c r="H22" i="6"/>
  <c r="I22" i="6" s="1"/>
  <c r="F22" i="6"/>
  <c r="G22" i="6" s="1"/>
  <c r="E22" i="6"/>
  <c r="J22" i="6"/>
  <c r="K22" i="6" s="1"/>
  <c r="F49" i="6"/>
  <c r="G49" i="6" s="1"/>
  <c r="E60" i="6"/>
  <c r="F71" i="6"/>
  <c r="G71" i="6" s="1"/>
  <c r="L54" i="6"/>
  <c r="N22" i="6"/>
  <c r="H12" i="6"/>
  <c r="I12" i="6" s="1"/>
  <c r="L14" i="6"/>
  <c r="E36" i="6"/>
  <c r="N47" i="6"/>
  <c r="M47" i="6"/>
  <c r="L47" i="6"/>
  <c r="H60" i="6"/>
  <c r="I60" i="6" s="1"/>
  <c r="H25" i="6"/>
  <c r="I25" i="6" s="1"/>
  <c r="F36" i="6"/>
  <c r="G36" i="6" s="1"/>
  <c r="E47" i="6"/>
  <c r="J12" i="6"/>
  <c r="K12" i="6" s="1"/>
  <c r="E23" i="6"/>
  <c r="E58" i="6"/>
  <c r="E69" i="6"/>
  <c r="J25" i="6"/>
  <c r="K25" i="6" s="1"/>
  <c r="L12" i="6"/>
  <c r="H47" i="6"/>
  <c r="I47" i="6" s="1"/>
  <c r="M12" i="6"/>
  <c r="E20" i="6"/>
  <c r="H23" i="6"/>
  <c r="I23" i="6" s="1"/>
  <c r="L25" i="6"/>
  <c r="E34" i="6"/>
  <c r="J36" i="6"/>
  <c r="K36" i="6" s="1"/>
  <c r="H58" i="6"/>
  <c r="I58" i="6" s="1"/>
  <c r="H69" i="6"/>
  <c r="I69" i="6" s="1"/>
  <c r="F34" i="6"/>
  <c r="G34" i="6" s="1"/>
  <c r="E45" i="6"/>
  <c r="J47" i="6"/>
  <c r="K47" i="6" s="1"/>
  <c r="J23" i="6"/>
  <c r="K23" i="6" s="1"/>
  <c r="N31" i="6"/>
  <c r="H31" i="6"/>
  <c r="I31" i="6" s="1"/>
  <c r="M31" i="6"/>
  <c r="F31" i="6"/>
  <c r="G31" i="6" s="1"/>
  <c r="L31" i="6"/>
  <c r="J31" i="6"/>
  <c r="K31" i="6" s="1"/>
  <c r="F45" i="6"/>
  <c r="G45" i="6" s="1"/>
  <c r="E56" i="6"/>
  <c r="J58" i="6"/>
  <c r="K58" i="6" s="1"/>
  <c r="N67" i="6"/>
  <c r="L67" i="6"/>
  <c r="L18" i="6"/>
  <c r="N18" i="6"/>
  <c r="J18" i="6"/>
  <c r="K18" i="6" s="1"/>
  <c r="M18" i="6"/>
  <c r="E21" i="6"/>
  <c r="E31" i="6"/>
  <c r="H34" i="6"/>
  <c r="I34" i="6" s="1"/>
  <c r="N42" i="6"/>
  <c r="J42" i="6"/>
  <c r="K42" i="6" s="1"/>
  <c r="H42" i="6"/>
  <c r="I42" i="6" s="1"/>
  <c r="M42" i="6"/>
  <c r="F42" i="6"/>
  <c r="G42" i="6" s="1"/>
  <c r="L42" i="6"/>
  <c r="F56" i="6"/>
  <c r="G56" i="6" s="1"/>
  <c r="E67" i="6"/>
  <c r="E18" i="6"/>
  <c r="E42" i="6"/>
  <c r="H45" i="6"/>
  <c r="I45" i="6" s="1"/>
  <c r="N53" i="6"/>
  <c r="M53" i="6"/>
  <c r="H53" i="6"/>
  <c r="I53" i="6" s="1"/>
  <c r="F53" i="6"/>
  <c r="G53" i="6" s="1"/>
  <c r="L53" i="6"/>
  <c r="J53" i="6"/>
  <c r="K53" i="6" s="1"/>
  <c r="F67" i="6"/>
  <c r="G67" i="6" s="1"/>
  <c r="F35" i="6"/>
  <c r="G35" i="6" s="1"/>
  <c r="J75" i="6"/>
  <c r="K75" i="6" s="1"/>
  <c r="E33" i="6"/>
  <c r="E46" i="6"/>
  <c r="F13" i="6"/>
  <c r="G13" i="6" s="1"/>
  <c r="H66" i="6"/>
  <c r="I66" i="6" s="1"/>
  <c r="E15" i="6"/>
  <c r="E26" i="6"/>
  <c r="E37" i="6"/>
  <c r="E48" i="6"/>
  <c r="E59" i="6"/>
  <c r="E70" i="6"/>
  <c r="E66" i="6"/>
  <c r="H44" i="6"/>
  <c r="I44" i="6" s="1"/>
  <c r="H55" i="6"/>
  <c r="I55" i="6" s="1"/>
  <c r="F68" i="6"/>
  <c r="G68" i="6" s="1"/>
  <c r="H13" i="6"/>
  <c r="I13" i="6" s="1"/>
  <c r="F15" i="6"/>
  <c r="G15" i="6" s="1"/>
  <c r="H24" i="6"/>
  <c r="I24" i="6" s="1"/>
  <c r="F26" i="6"/>
  <c r="G26" i="6" s="1"/>
  <c r="J33" i="6"/>
  <c r="K33" i="6" s="1"/>
  <c r="H35" i="6"/>
  <c r="I35" i="6" s="1"/>
  <c r="F37" i="6"/>
  <c r="G37" i="6" s="1"/>
  <c r="J44" i="6"/>
  <c r="K44" i="6" s="1"/>
  <c r="H46" i="6"/>
  <c r="I46" i="6" s="1"/>
  <c r="F48" i="6"/>
  <c r="G48" i="6" s="1"/>
  <c r="J55" i="6"/>
  <c r="K55" i="6" s="1"/>
  <c r="H57" i="6"/>
  <c r="I57" i="6" s="1"/>
  <c r="F59" i="6"/>
  <c r="G59" i="6" s="1"/>
  <c r="J66" i="6"/>
  <c r="K66" i="6" s="1"/>
  <c r="H68" i="6"/>
  <c r="I68" i="6" s="1"/>
  <c r="F70" i="6"/>
  <c r="G70" i="6" s="1"/>
  <c r="L75" i="6"/>
  <c r="E44" i="6"/>
  <c r="F33" i="6"/>
  <c r="G33" i="6" s="1"/>
  <c r="F44" i="6"/>
  <c r="G44" i="6" s="1"/>
  <c r="E13" i="6"/>
  <c r="F57" i="6"/>
  <c r="G57" i="6" s="1"/>
  <c r="M75" i="6"/>
  <c r="E55" i="6"/>
  <c r="F55" i="6"/>
  <c r="G55" i="6" s="1"/>
  <c r="F66" i="6"/>
  <c r="G66" i="6" s="1"/>
  <c r="H75" i="6"/>
  <c r="I75" i="6" s="1"/>
  <c r="E24" i="6"/>
  <c r="E35" i="6"/>
  <c r="E57" i="6"/>
  <c r="E68" i="6"/>
  <c r="F24" i="6"/>
  <c r="G24" i="6" s="1"/>
  <c r="H33" i="6"/>
  <c r="I33" i="6" s="1"/>
  <c r="F46" i="6"/>
  <c r="G46" i="6" s="1"/>
  <c r="J103" i="1" l="1"/>
  <c r="J95" i="1"/>
  <c r="G78" i="1"/>
  <c r="I54" i="5"/>
  <c r="D140" i="1"/>
  <c r="G140" i="1"/>
  <c r="G108" i="1"/>
  <c r="B37" i="5"/>
  <c r="G73" i="1"/>
  <c r="G109" i="1"/>
  <c r="B38" i="5"/>
  <c r="G92" i="1"/>
  <c r="J107" i="1"/>
  <c r="D54" i="5"/>
  <c r="C149" i="1"/>
  <c r="G149" i="1"/>
  <c r="E54" i="5"/>
  <c r="D136" i="1"/>
  <c r="G136" i="1"/>
  <c r="F54" i="5"/>
  <c r="D137" i="1"/>
  <c r="G137" i="1"/>
  <c r="D139" i="1"/>
  <c r="G139" i="1"/>
  <c r="G71" i="1"/>
  <c r="B6" i="5"/>
  <c r="G106" i="1"/>
  <c r="G107" i="1"/>
  <c r="B36" i="5"/>
  <c r="G120" i="1"/>
  <c r="B47" i="5"/>
  <c r="G121" i="1"/>
  <c r="B48" i="5"/>
  <c r="G122" i="1"/>
  <c r="B49" i="5"/>
  <c r="G123" i="1"/>
  <c r="B50" i="5"/>
  <c r="G124" i="1"/>
  <c r="G125" i="1"/>
  <c r="B52" i="5"/>
  <c r="G70" i="1"/>
  <c r="B5" i="5"/>
  <c r="G72" i="1"/>
  <c r="B7" i="5"/>
  <c r="G74" i="1"/>
  <c r="B8" i="5"/>
  <c r="G75" i="1"/>
  <c r="B9" i="5"/>
  <c r="G76" i="1"/>
  <c r="B10" i="5"/>
  <c r="G77" i="1"/>
  <c r="B11" i="5"/>
  <c r="G79" i="1"/>
  <c r="B12" i="5"/>
  <c r="G83" i="1"/>
  <c r="B15" i="5"/>
  <c r="G84" i="1"/>
  <c r="B16" i="5"/>
  <c r="G85" i="1"/>
  <c r="B17" i="5"/>
  <c r="G86" i="1"/>
  <c r="B18" i="5"/>
  <c r="G87" i="1"/>
  <c r="B19" i="5"/>
  <c r="G91" i="1"/>
  <c r="B22" i="5"/>
  <c r="G93" i="1"/>
  <c r="B23" i="5"/>
  <c r="G94" i="1"/>
  <c r="B24" i="5"/>
  <c r="G95" i="1"/>
  <c r="B25" i="5"/>
  <c r="G96" i="1"/>
  <c r="B26" i="5"/>
  <c r="G97" i="1"/>
  <c r="B27" i="5"/>
  <c r="G101" i="1"/>
  <c r="B30" i="5"/>
  <c r="G102" i="1"/>
  <c r="B31" i="5"/>
  <c r="G103" i="1"/>
  <c r="B32" i="5"/>
  <c r="G104" i="1"/>
  <c r="B33" i="5"/>
  <c r="G105" i="1"/>
  <c r="B34" i="5"/>
  <c r="B35" i="5"/>
  <c r="G113" i="1"/>
  <c r="B41" i="5"/>
  <c r="G114" i="1"/>
  <c r="B42" i="5"/>
  <c r="G115" i="1"/>
  <c r="B43" i="5"/>
  <c r="G116" i="1"/>
  <c r="B44" i="5"/>
  <c r="B51" i="5"/>
  <c r="G54" i="5"/>
  <c r="D138" i="1"/>
  <c r="G138" i="1"/>
  <c r="H54" i="5"/>
  <c r="J54" i="5"/>
  <c r="D141" i="1"/>
  <c r="G141" i="1"/>
  <c r="K54" i="5"/>
  <c r="D142" i="1"/>
  <c r="G142" i="1"/>
  <c r="G19" i="1"/>
  <c r="G20" i="1"/>
  <c r="G21" i="1"/>
  <c r="G22" i="1"/>
  <c r="G23" i="1"/>
  <c r="H25" i="1"/>
  <c r="G24" i="1"/>
  <c r="G30" i="1"/>
  <c r="H38" i="1"/>
  <c r="G31" i="1"/>
  <c r="G32" i="1"/>
  <c r="G33" i="1"/>
  <c r="G34" i="1"/>
  <c r="G36" i="1"/>
  <c r="G37" i="1"/>
  <c r="G41" i="1"/>
  <c r="H48" i="1"/>
  <c r="G42" i="1"/>
  <c r="G43" i="1"/>
  <c r="G44" i="1"/>
  <c r="G45" i="1"/>
  <c r="G46" i="1"/>
  <c r="G47" i="1"/>
  <c r="G51" i="1"/>
  <c r="H54" i="1"/>
  <c r="G52" i="1"/>
  <c r="G53" i="1"/>
  <c r="G57" i="1"/>
  <c r="H61" i="1"/>
  <c r="G58" i="1"/>
  <c r="G59" i="1"/>
  <c r="G60" i="1"/>
  <c r="G146" i="1"/>
  <c r="G147" i="1"/>
  <c r="G148" i="1"/>
  <c r="G150" i="1"/>
  <c r="G151" i="1"/>
  <c r="G152" i="1"/>
  <c r="G153" i="1"/>
  <c r="G154" i="1"/>
  <c r="G155" i="1"/>
  <c r="G163" i="1"/>
  <c r="G164" i="1"/>
  <c r="G165" i="1"/>
  <c r="G166" i="1"/>
  <c r="G167" i="1"/>
  <c r="G168" i="1"/>
  <c r="H171" i="1"/>
  <c r="G169" i="1"/>
  <c r="G170" i="1"/>
  <c r="G174" i="1"/>
  <c r="G175" i="1"/>
  <c r="H180" i="1"/>
  <c r="G176" i="1"/>
  <c r="G177" i="1"/>
  <c r="G178" i="1"/>
  <c r="G179" i="1"/>
  <c r="G183" i="1"/>
  <c r="G184" i="1"/>
  <c r="G185" i="1"/>
  <c r="G189" i="1"/>
  <c r="G190" i="1"/>
  <c r="H193" i="1"/>
  <c r="G191" i="1"/>
  <c r="G192" i="1"/>
  <c r="G199" i="1"/>
  <c r="H210" i="1"/>
  <c r="G200" i="1"/>
  <c r="G201" i="1"/>
  <c r="G202" i="1"/>
  <c r="G203" i="1"/>
  <c r="G204" i="1"/>
  <c r="G205" i="1"/>
  <c r="G206" i="1"/>
  <c r="G207" i="1"/>
  <c r="G208" i="1"/>
  <c r="G209" i="1"/>
  <c r="G214" i="1"/>
  <c r="H219" i="1"/>
  <c r="G215" i="1"/>
  <c r="G216" i="1"/>
  <c r="G217" i="1"/>
  <c r="G218" i="1"/>
  <c r="G224" i="1"/>
  <c r="G225" i="1"/>
  <c r="G226" i="1"/>
  <c r="G227" i="1"/>
  <c r="H236" i="1"/>
  <c r="G228" i="1"/>
  <c r="G229" i="1"/>
  <c r="G230" i="1"/>
  <c r="G231" i="1"/>
  <c r="G232" i="1"/>
  <c r="G233" i="1"/>
  <c r="G234" i="1"/>
  <c r="G235" i="1"/>
  <c r="G239" i="1"/>
  <c r="H244" i="1"/>
  <c r="G240" i="1"/>
  <c r="G241" i="1"/>
  <c r="G242" i="1"/>
  <c r="G243" i="1"/>
  <c r="G247" i="1"/>
  <c r="H253" i="1"/>
  <c r="G248" i="1"/>
  <c r="G249" i="1"/>
  <c r="G250" i="1"/>
  <c r="G251" i="1"/>
  <c r="G252" i="1"/>
  <c r="G259" i="1"/>
  <c r="H266" i="1"/>
  <c r="G260" i="1"/>
  <c r="G261" i="1"/>
  <c r="G262" i="1"/>
  <c r="G263" i="1"/>
  <c r="G264" i="1"/>
  <c r="G265" i="1"/>
  <c r="G270" i="1"/>
  <c r="H278" i="1"/>
  <c r="G271" i="1"/>
  <c r="G272" i="1"/>
  <c r="G273" i="1"/>
  <c r="G274" i="1"/>
  <c r="G275" i="1"/>
  <c r="G276" i="1"/>
  <c r="G277" i="1"/>
  <c r="G283" i="1"/>
  <c r="H290" i="1"/>
  <c r="H301" i="1"/>
  <c r="G284" i="1"/>
  <c r="G285" i="1"/>
  <c r="G286" i="1"/>
  <c r="G287" i="1"/>
  <c r="G288" i="1"/>
  <c r="G289" i="1"/>
  <c r="G294" i="1"/>
  <c r="G295" i="1"/>
  <c r="H299" i="1"/>
  <c r="G296" i="1"/>
  <c r="G297" i="1"/>
  <c r="G298" i="1"/>
  <c r="G305" i="1"/>
  <c r="H310" i="1"/>
  <c r="G306" i="1"/>
  <c r="G307" i="1"/>
  <c r="G308" i="1"/>
  <c r="G309" i="1"/>
  <c r="G314" i="1"/>
  <c r="G315" i="1"/>
  <c r="H317" i="1"/>
  <c r="G316" i="1"/>
  <c r="H186" i="1"/>
  <c r="J92" i="1"/>
  <c r="H156" i="1"/>
  <c r="H195" i="1"/>
  <c r="H63" i="1"/>
  <c r="H143" i="1"/>
  <c r="H158" i="1"/>
  <c r="H255" i="1"/>
  <c r="H88" i="1"/>
  <c r="H110" i="1"/>
  <c r="H80" i="1"/>
  <c r="H117" i="1"/>
  <c r="H98" i="1"/>
  <c r="H126" i="1"/>
  <c r="F129" i="1"/>
  <c r="G129" i="1"/>
  <c r="H129" i="1"/>
  <c r="H131" i="1"/>
  <c r="H320" i="1"/>
  <c r="G322" i="1"/>
  <c r="G323" i="1"/>
  <c r="G324" i="1"/>
  <c r="H326" i="1"/>
  <c r="G328" i="1"/>
  <c r="G329" i="1"/>
  <c r="G330" i="1"/>
  <c r="H331" i="1"/>
  <c r="G333" i="1"/>
  <c r="H335" i="1"/>
  <c r="C24" i="2"/>
  <c r="J97" i="1"/>
  <c r="J116" i="1"/>
  <c r="J125" i="1"/>
  <c r="J79" i="1"/>
  <c r="J101" i="1"/>
  <c r="J77" i="1"/>
  <c r="J72" i="1"/>
  <c r="J73" i="1"/>
  <c r="J114" i="1"/>
  <c r="J102" i="1"/>
  <c r="J106" i="1"/>
  <c r="J96" i="1"/>
  <c r="J76" i="1"/>
  <c r="J74" i="1"/>
  <c r="J113" i="1"/>
  <c r="J75" i="1"/>
  <c r="J120" i="1"/>
  <c r="J122" i="1"/>
  <c r="J78" i="1"/>
  <c r="J108" i="1"/>
  <c r="J115" i="1"/>
  <c r="J104" i="1"/>
  <c r="J123" i="1"/>
  <c r="J124" i="1"/>
  <c r="J121" i="1"/>
  <c r="J71" i="1" l="1"/>
</calcChain>
</file>

<file path=xl/sharedStrings.xml><?xml version="1.0" encoding="utf-8"?>
<sst xmlns="http://schemas.openxmlformats.org/spreadsheetml/2006/main" count="562" uniqueCount="398">
  <si>
    <t>1.</t>
  </si>
  <si>
    <t>Vorkosten</t>
  </si>
  <si>
    <t>Pers.</t>
  </si>
  <si>
    <t>Tage</t>
  </si>
  <si>
    <t>Einzelpreis</t>
  </si>
  <si>
    <t>Summe</t>
  </si>
  <si>
    <t>Motivsuche Inland</t>
  </si>
  <si>
    <t xml:space="preserve">  </t>
  </si>
  <si>
    <t>Casting</t>
  </si>
  <si>
    <t>Organisationsvorbereitung</t>
  </si>
  <si>
    <t>Motivsuche Ausland</t>
  </si>
  <si>
    <t>Casting Ausland</t>
  </si>
  <si>
    <t>Summe Vorkosten</t>
  </si>
  <si>
    <t>2.</t>
  </si>
  <si>
    <t>Nutzungsrechte, Lizenzen</t>
  </si>
  <si>
    <t xml:space="preserve">    </t>
  </si>
  <si>
    <t>Buch</t>
  </si>
  <si>
    <t>Idee</t>
  </si>
  <si>
    <t>Treatment, Exposé</t>
  </si>
  <si>
    <t>Drehbuch</t>
  </si>
  <si>
    <t>Storyboard</t>
  </si>
  <si>
    <t>Fachberatung</t>
  </si>
  <si>
    <t>Kommentar, Sprechertext</t>
  </si>
  <si>
    <t>Übersetzung</t>
  </si>
  <si>
    <t>Musik</t>
  </si>
  <si>
    <t>Archivmusik</t>
  </si>
  <si>
    <t>Musikkomposition</t>
  </si>
  <si>
    <t>Verwertungsrechte (Austromechana, AKM)</t>
  </si>
  <si>
    <t>Weltrechte</t>
  </si>
  <si>
    <t>Österreichrechte</t>
  </si>
  <si>
    <t>Internet</t>
  </si>
  <si>
    <t>Rechteengelte Aufführung</t>
  </si>
  <si>
    <t>Stk.</t>
  </si>
  <si>
    <t>Rechteengelte für Auflagen</t>
  </si>
  <si>
    <t>Entgelt für Senderechte</t>
  </si>
  <si>
    <t>Entgelt für Internetrechte</t>
  </si>
  <si>
    <t>Visuelle Gestaltung</t>
  </si>
  <si>
    <t>Recherche Archivmaterial</t>
  </si>
  <si>
    <t>Archivmaterial Film/Video</t>
  </si>
  <si>
    <t>Stockmaterial Buyout und div. Kosten</t>
  </si>
  <si>
    <t>Design</t>
  </si>
  <si>
    <t>3.</t>
  </si>
  <si>
    <t>Gagen, Löhne, Honorare</t>
  </si>
  <si>
    <t>Regie- und Produktionsstab</t>
  </si>
  <si>
    <t>Darsteller</t>
  </si>
  <si>
    <t>Kleine Rollen lt. Liste (pauschal)</t>
  </si>
  <si>
    <t>Komparsen lt. Liste (pauschal)</t>
  </si>
  <si>
    <t>Personal Ausstattung</t>
  </si>
  <si>
    <t>Spezialeffekte</t>
  </si>
  <si>
    <t>Garderobe</t>
  </si>
  <si>
    <t>Requisite</t>
  </si>
  <si>
    <t>Personal Tontechnik</t>
  </si>
  <si>
    <t>Hilfskräfte</t>
  </si>
  <si>
    <t>Personal Beleuchtung/Bühne</t>
  </si>
  <si>
    <t>Bühnenpersonal</t>
  </si>
  <si>
    <t>Summe Gagen, Löhne, Honorare</t>
  </si>
  <si>
    <t>4.</t>
  </si>
  <si>
    <t>Bild- und Tontechnik</t>
  </si>
  <si>
    <t>Bild</t>
  </si>
  <si>
    <t>Film Equipment 35mm/16mm</t>
  </si>
  <si>
    <t>Videoequipment Standard Definition System</t>
  </si>
  <si>
    <t>Videoequipment HDTV System</t>
  </si>
  <si>
    <t>Optiken, Filter</t>
  </si>
  <si>
    <t>Stative, Zubehör</t>
  </si>
  <si>
    <t>Steadycam</t>
  </si>
  <si>
    <t>Dolly, Schienen, Kamerakran</t>
  </si>
  <si>
    <t>Licht</t>
  </si>
  <si>
    <t>Tageslichtleuchten HMI</t>
  </si>
  <si>
    <t>Glühlicht</t>
  </si>
  <si>
    <t>Lichtwagen, Aggregat</t>
  </si>
  <si>
    <t>Lampenbruch (Pauschale)</t>
  </si>
  <si>
    <t>Folien</t>
  </si>
  <si>
    <t>Ton</t>
  </si>
  <si>
    <t>Tonaufnahmeequipment</t>
  </si>
  <si>
    <t>Mikros, Playback, Mischpult</t>
  </si>
  <si>
    <t>Galgen</t>
  </si>
  <si>
    <t>Bild- undTonmaterial</t>
  </si>
  <si>
    <t>Videobänder Format ...</t>
  </si>
  <si>
    <t xml:space="preserve">Tonmaterial </t>
  </si>
  <si>
    <t>Fotomaterial, Entwicklung</t>
  </si>
  <si>
    <t>Summe Bild- und Tontechnik</t>
  </si>
  <si>
    <t>Atelier, Außenaufnahmen</t>
  </si>
  <si>
    <t xml:space="preserve">Drehgenehmigungen </t>
  </si>
  <si>
    <t>Motivgebühren</t>
  </si>
  <si>
    <t>Absperrungen</t>
  </si>
  <si>
    <t>Strom, E-Werk, Inspektion</t>
  </si>
  <si>
    <t>Set Requisitenbau</t>
  </si>
  <si>
    <t>Atelier (Miete), Strom</t>
  </si>
  <si>
    <t>Bauten (Material und Fremdleistung)</t>
  </si>
  <si>
    <t>Blue Screen</t>
  </si>
  <si>
    <t>Luftaufnahmen</t>
  </si>
  <si>
    <t>Summe Atelier, Außenaufnahmen</t>
  </si>
  <si>
    <t>Ausstattung</t>
  </si>
  <si>
    <t>Kostüme (Design und Anfertigung)</t>
  </si>
  <si>
    <t>Requisiten</t>
  </si>
  <si>
    <t>Schminke</t>
  </si>
  <si>
    <t>Bauten</t>
  </si>
  <si>
    <t>Technische Mittel, Tricks, Spezialeffekte</t>
  </si>
  <si>
    <t>Summe Ausstattung</t>
  </si>
  <si>
    <t>7.</t>
  </si>
  <si>
    <t>Postproduktion</t>
  </si>
  <si>
    <t>Schneidetisch (Film)</t>
  </si>
  <si>
    <t>Compositing</t>
  </si>
  <si>
    <t>2 D Animation</t>
  </si>
  <si>
    <t>Illustration, Grafik, Titeldesign</t>
  </si>
  <si>
    <t>Filmentwicklung, Abtastung (Film)</t>
  </si>
  <si>
    <t>Spirit Farbbestimmung (Film)</t>
  </si>
  <si>
    <t>Std.</t>
  </si>
  <si>
    <t>Filmentwicklung pro Meter (Film)</t>
  </si>
  <si>
    <t>Entwicklungszusatzkosten (Film)</t>
  </si>
  <si>
    <t>FAZ und Negativentwicklung (Film)</t>
  </si>
  <si>
    <t>Sprach-, Musik-, Geräusch Aufnahme</t>
  </si>
  <si>
    <t>Playback</t>
  </si>
  <si>
    <t>IT-Mischung</t>
  </si>
  <si>
    <t>Mischung/Endmischung</t>
  </si>
  <si>
    <t>Überspielung, Lichtton-/Magnettonrandspurüberspielung (Film)</t>
  </si>
  <si>
    <t>Sonstiges</t>
  </si>
  <si>
    <t>Überspielungen</t>
  </si>
  <si>
    <t>Archivierungskosten (Daten, Master, Negativ)</t>
  </si>
  <si>
    <t>Mastering</t>
  </si>
  <si>
    <t>Layout</t>
  </si>
  <si>
    <t>Datenversand</t>
  </si>
  <si>
    <t>Abnahme (Beamer,...)</t>
  </si>
  <si>
    <t>Summe Postproduktion</t>
  </si>
  <si>
    <t>8.</t>
  </si>
  <si>
    <t>Sprachversionen</t>
  </si>
  <si>
    <t>Übersetzungen</t>
  </si>
  <si>
    <t>Sprecher (pauschal)</t>
  </si>
  <si>
    <t>Tonstudio</t>
  </si>
  <si>
    <t>Regie (pauschal)</t>
  </si>
  <si>
    <t>Bildkorrekturen (Titel)</t>
  </si>
  <si>
    <t>Untertitel</t>
  </si>
  <si>
    <t>Master</t>
  </si>
  <si>
    <t>Summe Sprachversionen</t>
  </si>
  <si>
    <t>9.</t>
  </si>
  <si>
    <t>Verteilungsplan</t>
  </si>
  <si>
    <t>Oberflächen-, Menügestaltung</t>
  </si>
  <si>
    <t>Videobearbeitung</t>
  </si>
  <si>
    <t>Encodierung</t>
  </si>
  <si>
    <t>Programmierung</t>
  </si>
  <si>
    <t>Fremdsprachenversionen</t>
  </si>
  <si>
    <t>Funktionstest</t>
  </si>
  <si>
    <t>DVD Auflage</t>
  </si>
  <si>
    <t>DVD Master</t>
  </si>
  <si>
    <t>Datenübernahme, Probepressung</t>
  </si>
  <si>
    <t>Cover-, Labeldesign, Inlay-Konzept, -Text, -Design</t>
  </si>
  <si>
    <t>Glasmaster</t>
  </si>
  <si>
    <t>Konfektionierung, Verpackung, Transport</t>
  </si>
  <si>
    <t>10.</t>
  </si>
  <si>
    <t>Versicherungen</t>
  </si>
  <si>
    <t>Negativversicherung</t>
  </si>
  <si>
    <t>Equipmentversicherung</t>
  </si>
  <si>
    <t>Haftpflichtversicherung</t>
  </si>
  <si>
    <t>Unfallversicherung</t>
  </si>
  <si>
    <t>Transportversicherung</t>
  </si>
  <si>
    <t>Summe Versicherungen</t>
  </si>
  <si>
    <t>11.</t>
  </si>
  <si>
    <t>Netto-Fertigungskosten</t>
  </si>
  <si>
    <t>12.</t>
  </si>
  <si>
    <t>13.</t>
  </si>
  <si>
    <t>14.</t>
  </si>
  <si>
    <t>15.</t>
  </si>
  <si>
    <t xml:space="preserve">Produzentenhonorar </t>
  </si>
  <si>
    <t>16.</t>
  </si>
  <si>
    <t>Netto-Herstellungskosten</t>
  </si>
  <si>
    <t>Überschreitungsreserve, Wetterreserve</t>
  </si>
  <si>
    <t>Entwicklung Begleitmaterial</t>
  </si>
  <si>
    <t>Kosten Rechtsberatung</t>
  </si>
  <si>
    <t>DVD Entwicklung</t>
  </si>
  <si>
    <t>Vervielfältigungen</t>
  </si>
  <si>
    <t>CD-Rom</t>
  </si>
  <si>
    <t>sonstige Datenträger</t>
  </si>
  <si>
    <t>Videobänder</t>
  </si>
  <si>
    <t>Summe Vervielfältigungen</t>
  </si>
  <si>
    <t>Repro, Pressen, Labeldruck</t>
  </si>
  <si>
    <t>Druck: Cover, Begleitmaterial</t>
  </si>
  <si>
    <t>%</t>
  </si>
  <si>
    <t>Summe DVD Entwicklung</t>
  </si>
  <si>
    <t>Diverse Träger</t>
  </si>
  <si>
    <t>Summe Nutzungsrechte, Lizenzen</t>
  </si>
  <si>
    <t>Dient zur individuellen Kostenrechnung für Wirtschaftsfilmproduktionen</t>
  </si>
  <si>
    <t>und Lohnnebenkosten __ %</t>
  </si>
  <si>
    <t>Gesetzlicher Sozialaufwand und</t>
  </si>
  <si>
    <t>von</t>
  </si>
  <si>
    <t>Reise- und Aufenthaltskosten</t>
  </si>
  <si>
    <t>Diäten, Nächtigungen</t>
  </si>
  <si>
    <t>Verpflegungskosten / Catering</t>
  </si>
  <si>
    <t>Hotel, Nächtigungsgeld</t>
  </si>
  <si>
    <t>Fahrten, Reisen, Fracht</t>
  </si>
  <si>
    <t>Produktionswagen (pro Tag)</t>
  </si>
  <si>
    <t>Flüge</t>
  </si>
  <si>
    <t>Bahn</t>
  </si>
  <si>
    <t>Übergepäck</t>
  </si>
  <si>
    <t>Sonstige Fahrtkosten (Taxi, Mietwagen, Boten)</t>
  </si>
  <si>
    <t>Zoll</t>
  </si>
  <si>
    <t>Carnet</t>
  </si>
  <si>
    <t>Summe Reise- und Aufenthaltskosten</t>
  </si>
  <si>
    <t>5.</t>
  </si>
  <si>
    <t>6.</t>
  </si>
  <si>
    <t>17.</t>
  </si>
  <si>
    <t>Anzahl</t>
  </si>
  <si>
    <t>Kamera</t>
  </si>
  <si>
    <t>35mm/16mm Farbfilmmaterial</t>
  </si>
  <si>
    <t>3 D Animation</t>
  </si>
  <si>
    <t>Kosten der Finanzierung</t>
  </si>
  <si>
    <t>Vorrecherche (inkl. Reisekosten)</t>
  </si>
  <si>
    <t>Hilfskräfte, Betreuer</t>
  </si>
  <si>
    <t>Personal Kameratechnik, Schnitt</t>
  </si>
  <si>
    <t>LKW, Transporter</t>
  </si>
  <si>
    <t>Sprit pauschal PKW</t>
  </si>
  <si>
    <t>Kilometergelder</t>
  </si>
  <si>
    <t>Ü-Wagen / Mehrkameratechnik</t>
  </si>
  <si>
    <t>Anschlusskästen, Stative, Kabel, Grip</t>
  </si>
  <si>
    <t>Reinigung, Entsorgungskosten Deko</t>
  </si>
  <si>
    <t>Kommunikation (Mobiltelefon), Funk, Intercom</t>
  </si>
  <si>
    <t>Schnittplatz (Video) linear</t>
  </si>
  <si>
    <t>Schnittplatz (Video) non-linear</t>
  </si>
  <si>
    <t>Sonstige Kosten</t>
  </si>
  <si>
    <t>Summe Sonstige Kosten</t>
  </si>
  <si>
    <t>Kunde</t>
  </si>
  <si>
    <t>Projekttitel</t>
  </si>
  <si>
    <t>Angebotssumme</t>
  </si>
  <si>
    <t>Produktion</t>
  </si>
  <si>
    <t>Regie-/Produktions-Assi gesplittet!</t>
  </si>
  <si>
    <t>Anmerkungen</t>
  </si>
  <si>
    <t>Synchronregie</t>
  </si>
  <si>
    <t>§7</t>
  </si>
  <si>
    <t>Tarif für Industriefilme etc.</t>
  </si>
  <si>
    <t>Videotechniker</t>
  </si>
  <si>
    <t>Tonmeister I</t>
  </si>
  <si>
    <t>wie Beleuchter, Baubühne</t>
  </si>
  <si>
    <t>km</t>
  </si>
  <si>
    <t>Kleine Rollen lt. Liste</t>
  </si>
  <si>
    <t>Komparsen lt. Liste</t>
  </si>
  <si>
    <t>gefahrene km</t>
  </si>
  <si>
    <t>Catering-Tage</t>
  </si>
  <si>
    <t>Anzahl Nächtigungen</t>
  </si>
  <si>
    <t>SUMME</t>
  </si>
  <si>
    <t>4. Reise- und Aufenthaltskosten (Anlage)</t>
  </si>
  <si>
    <t>T   A   G   E   W   E   I   S   E</t>
  </si>
  <si>
    <t>18.</t>
  </si>
  <si>
    <t>Handlungsunkosten</t>
  </si>
  <si>
    <t>Gewinn</t>
  </si>
  <si>
    <t>Gesamt-Herstellungskosten in EUR</t>
  </si>
  <si>
    <t>zzgl. Ust</t>
  </si>
  <si>
    <t>Gesamtbetrag inkl. Ust.</t>
  </si>
  <si>
    <t>Zwischensumme</t>
  </si>
  <si>
    <t>Innenrequisite (niedrigerer Ansatz)</t>
  </si>
  <si>
    <t>AteliersekretärIn</t>
  </si>
  <si>
    <t>PostproduktionskoordinatorIn</t>
  </si>
  <si>
    <t>Digital Image Technican (DIT)</t>
  </si>
  <si>
    <t>TonmeisterIn II</t>
  </si>
  <si>
    <t>StandfotografIn</t>
  </si>
  <si>
    <t>BühnenmeisterIn</t>
  </si>
  <si>
    <t>OberbeleuchterIn</t>
  </si>
  <si>
    <t>BeleuchterIn</t>
  </si>
  <si>
    <t>RegisseurIn</t>
  </si>
  <si>
    <t>NEU 2012</t>
  </si>
  <si>
    <t>AufnahmeleiterIn (Tage à )</t>
  </si>
  <si>
    <t>ProduktionsleiterIn (Tage à )</t>
  </si>
  <si>
    <t>Produktions- AssistentIn (Tage à )</t>
  </si>
  <si>
    <t>RegisseurIn (pauschal)</t>
  </si>
  <si>
    <t>HauptdarstellerIn lt. Liste (pauschal)</t>
  </si>
  <si>
    <t>ModeratorIn lt. Liste (pauschal)</t>
  </si>
  <si>
    <t>SprecherIn Kommentar (pauschal)</t>
  </si>
  <si>
    <t>GrafikerIn</t>
  </si>
  <si>
    <t>MaskenbildnerIn, FrisörIn</t>
  </si>
  <si>
    <t>KameraassistentIn</t>
  </si>
  <si>
    <t>VideoassistentIn / MAZ-Technik</t>
  </si>
  <si>
    <t>BildmeisterIn</t>
  </si>
  <si>
    <t>SchnittmeisterIn</t>
  </si>
  <si>
    <t>SchnittassistentIn</t>
  </si>
  <si>
    <t>Digital Image Technician (DIT)</t>
  </si>
  <si>
    <t>TonmeisterIn I (mehr als 15 J. Berufserfahrung)</t>
  </si>
  <si>
    <t>Ton-AssistentIn</t>
  </si>
  <si>
    <t>Dolli-, KranfahrerIn</t>
  </si>
  <si>
    <t>MusikerInnen, InterpretenInnen</t>
  </si>
  <si>
    <t>Stadt - Diäten (ab 3 Stunden)</t>
  </si>
  <si>
    <t>Inland - Diäten</t>
  </si>
  <si>
    <t>Ausland I - Diäten pro Tag</t>
  </si>
  <si>
    <t>Ausland II - Diäten pro Tag</t>
  </si>
  <si>
    <t>Diäten Stadt</t>
  </si>
  <si>
    <t>Diäten Inland</t>
  </si>
  <si>
    <t>Diäten Ausland I</t>
  </si>
  <si>
    <t>Diäten Ausland II</t>
  </si>
  <si>
    <t>Regie- AssistentIn (Tage à )</t>
  </si>
  <si>
    <t>Regie- AssistentIn</t>
  </si>
  <si>
    <t>Produktions- AssistentIn</t>
  </si>
  <si>
    <t>ProduktionsleiterIn</t>
  </si>
  <si>
    <t>AufnahmeleiterIn</t>
  </si>
  <si>
    <t>HauptdarstellerIn lt. Liste</t>
  </si>
  <si>
    <t>ModeratorIn lt. Liste</t>
  </si>
  <si>
    <t>SprecherIn Kommentar</t>
  </si>
  <si>
    <t>ArchitektIn</t>
  </si>
  <si>
    <t>Erarbeitet mit Unterstützung des Österreichischen Filminstitut</t>
  </si>
  <si>
    <t>(1/5 d. Wochengage)</t>
  </si>
  <si>
    <t>KV</t>
  </si>
  <si>
    <t>Mindestgagentarife in EURO</t>
  </si>
  <si>
    <t>Wochengage</t>
  </si>
  <si>
    <t>Wochenpauschalgage § 7</t>
  </si>
  <si>
    <t xml:space="preserve">Tagesgage </t>
  </si>
  <si>
    <t xml:space="preserve">Monatsgage </t>
  </si>
  <si>
    <t>tatsächliche</t>
  </si>
  <si>
    <t>40 Stunden</t>
  </si>
  <si>
    <t>60 Stunden</t>
  </si>
  <si>
    <t>(1/4 d. Wochengage)</t>
  </si>
  <si>
    <t>inkl. SZ/UEL</t>
  </si>
  <si>
    <t>8 Stunden</t>
  </si>
  <si>
    <t>WG mal 4,33</t>
  </si>
  <si>
    <t>reduziert um</t>
  </si>
  <si>
    <t>Regie (freie Vereinbarung)</t>
  </si>
  <si>
    <t>Regieassistenz</t>
  </si>
  <si>
    <t>2.  Aufnahmeleitung  (Set Aufnahmeleitung)</t>
  </si>
  <si>
    <t>Musikaufnahmeleitung</t>
  </si>
  <si>
    <t>TV-Producer (freie Vereinbarung)</t>
  </si>
  <si>
    <t>Filmgeschäftsführung</t>
  </si>
  <si>
    <t>Produktionsassistenz</t>
  </si>
  <si>
    <t>1.  Kameraassistenz</t>
  </si>
  <si>
    <t>2.  Kameraassistenz</t>
  </si>
  <si>
    <t>Produktionskoordination</t>
  </si>
  <si>
    <t>Postproduktionskoordination</t>
  </si>
  <si>
    <t>Data Wrangler</t>
  </si>
  <si>
    <t>Sound Design</t>
  </si>
  <si>
    <t>Außenrequisite</t>
  </si>
  <si>
    <t>Innenrequisite</t>
  </si>
  <si>
    <t>Kostümbild</t>
  </si>
  <si>
    <t>Kostümbildassistenz</t>
  </si>
  <si>
    <t>Maskenbild, Frisur</t>
  </si>
  <si>
    <t>Garderobe-, Maskenbild- und Requisitehilfe</t>
  </si>
  <si>
    <t>Tonassistenz, Videotechnik,  Primärtontechnik</t>
  </si>
  <si>
    <t>Filmarchitektur (Szenenbild)</t>
  </si>
  <si>
    <t>Filmarchitektassistenz (Szenenbildassistenz)</t>
  </si>
  <si>
    <t>Bühnenmeister, Oberbeleuchter</t>
  </si>
  <si>
    <t>Bühne, Licht</t>
  </si>
  <si>
    <t>Produktionsfahrer</t>
  </si>
  <si>
    <t>Continuity/Script (Tage à )</t>
  </si>
  <si>
    <t>ArchitektIn (angemeldet)</t>
  </si>
  <si>
    <t>ArchitektIn (Rechnung; pauschal)</t>
  </si>
  <si>
    <t>NEU 2017</t>
  </si>
  <si>
    <t>Ab 2017 nicht mehr im KV</t>
  </si>
  <si>
    <t>Schnittassistenz</t>
  </si>
  <si>
    <t>Tonschnitt</t>
  </si>
  <si>
    <t>HerstellungsleiterIn (Tage à )</t>
  </si>
  <si>
    <t>Medienfachkraft</t>
  </si>
  <si>
    <t>Kamera im Verbund</t>
  </si>
  <si>
    <t>Schwenker (Operator)</t>
  </si>
  <si>
    <t>Editor (Schnitt)</t>
  </si>
  <si>
    <t>Kameramann III - NEU 2019</t>
  </si>
  <si>
    <t>Diäten Ausland III</t>
  </si>
  <si>
    <t>Ausland III - Diäten pro Tag</t>
  </si>
  <si>
    <t>Werkstattprojekt (§ 19 KV)</t>
  </si>
  <si>
    <r>
      <t xml:space="preserve">Tagesgagen auf Basis einer 40h-Woche (inkl. SZ u. UEL), wenn 60h-Woche (inkl.) vereinbart, dann </t>
    </r>
    <r>
      <rPr>
        <b/>
        <sz val="8"/>
        <color indexed="10"/>
        <rFont val="Helv"/>
      </rPr>
      <t>§7(KV)-Kästchen</t>
    </r>
    <r>
      <rPr>
        <sz val="8"/>
        <color indexed="10"/>
        <rFont val="Helv"/>
      </rPr>
      <t xml:space="preserve"> ankreuzen.                                                      </t>
    </r>
    <r>
      <rPr>
        <b/>
        <sz val="8"/>
        <color indexed="10"/>
        <rFont val="Helv"/>
      </rPr>
      <t>ACHTUNG! §7</t>
    </r>
    <r>
      <rPr>
        <sz val="8"/>
        <color indexed="10"/>
        <rFont val="Helv"/>
      </rPr>
      <t xml:space="preserve">-Vereinbarungen nur für projektbezogene Arbeitsverträge, die </t>
    </r>
    <r>
      <rPr>
        <b/>
        <sz val="8"/>
        <color indexed="10"/>
        <rFont val="Helv"/>
      </rPr>
      <t>nicht kürzer als eine Woche befristet</t>
    </r>
    <r>
      <rPr>
        <sz val="8"/>
        <color indexed="10"/>
        <rFont val="Helv"/>
      </rPr>
      <t xml:space="preserve"> sein dürfen!</t>
    </r>
  </si>
  <si>
    <t>Filmaushilfskraft</t>
  </si>
  <si>
    <t>NEU in der FAMA-Kalk 2020</t>
  </si>
  <si>
    <t>NEU in der FAMA-Kalk 2021</t>
  </si>
  <si>
    <t xml:space="preserve">a, </t>
  </si>
  <si>
    <t>Motivaufnahmeleitung</t>
  </si>
  <si>
    <t>Motivaufnahmeleitung Assi</t>
  </si>
  <si>
    <t>Setassistenz</t>
  </si>
  <si>
    <t>2. Regieassistenz</t>
  </si>
  <si>
    <t>Mischtonmeister:in</t>
  </si>
  <si>
    <t>2. Tonassistenz</t>
  </si>
  <si>
    <t>Requisitenfahrer:in</t>
  </si>
  <si>
    <t>Set Requisite Assistenz</t>
  </si>
  <si>
    <t>Set Kostüm Assistenz</t>
  </si>
  <si>
    <t>Junior Maskenbild</t>
  </si>
  <si>
    <t>Best Boy/Girl</t>
  </si>
  <si>
    <t>Jungbeleuchter:in</t>
  </si>
  <si>
    <t>1. Kamerabühne</t>
  </si>
  <si>
    <t>2. Kamerabühne</t>
  </si>
  <si>
    <t>Kamerabühne Helfer:in</t>
  </si>
  <si>
    <t>Originaltonmeister:in I</t>
  </si>
  <si>
    <t>Originaltonmeister:in II</t>
  </si>
  <si>
    <t>Continuity/Script (Script Supervisor)</t>
  </si>
  <si>
    <t>Teamassistenz (ENG  Team)</t>
  </si>
  <si>
    <t>1. Arbeitsjahr</t>
  </si>
  <si>
    <t>2. Arbeitsjahr</t>
  </si>
  <si>
    <t>ab 3. Arbeitsjahr</t>
  </si>
  <si>
    <t>https://www.wko.at/oe/gewerbe-handwerk/film-musikwirtschaft/kollektivvertrag-und-arbeitsrecht?utm_source=mailworx&amp;utm_medium=email&amp;utm_content=kv+filmberufe&amp;utm_campaign=wk%C3%B6+%7C+fama+news+23.12.2024_testmail+%7C+122024&amp;utm_term=n%2fa&amp;p=ZW1haWw9</t>
  </si>
  <si>
    <t xml:space="preserve">https://wko.at/fama </t>
  </si>
  <si>
    <t>FASSUNG 01.01.2025</t>
  </si>
  <si>
    <r>
      <t xml:space="preserve">Herstellungsleitung I </t>
    </r>
    <r>
      <rPr>
        <vertAlign val="superscript"/>
        <sz val="12"/>
        <rFont val="Arial"/>
        <family val="2"/>
      </rPr>
      <t>1)</t>
    </r>
  </si>
  <si>
    <r>
      <t xml:space="preserve">Herstellungsleitung II </t>
    </r>
    <r>
      <rPr>
        <vertAlign val="superscript"/>
        <sz val="12"/>
        <rFont val="Arial"/>
        <family val="2"/>
      </rPr>
      <t>2)</t>
    </r>
  </si>
  <si>
    <r>
      <t xml:space="preserve">Produktionsleitung </t>
    </r>
    <r>
      <rPr>
        <vertAlign val="superscript"/>
        <sz val="12"/>
        <rFont val="Arial"/>
        <family val="2"/>
      </rPr>
      <t>1)</t>
    </r>
  </si>
  <si>
    <r>
      <t xml:space="preserve">Produktionsleitung </t>
    </r>
    <r>
      <rPr>
        <vertAlign val="superscript"/>
        <sz val="12"/>
        <rFont val="Arial"/>
        <family val="2"/>
      </rPr>
      <t>2)</t>
    </r>
  </si>
  <si>
    <r>
      <t xml:space="preserve">1.  Aufnahmeleitung </t>
    </r>
    <r>
      <rPr>
        <vertAlign val="superscript"/>
        <sz val="12"/>
        <rFont val="Arial"/>
        <family val="2"/>
      </rPr>
      <t>1)</t>
    </r>
  </si>
  <si>
    <r>
      <t>1.  Aufnahmeleitung</t>
    </r>
    <r>
      <rPr>
        <vertAlign val="superscript"/>
        <sz val="12"/>
        <rFont val="Arial"/>
        <family val="2"/>
      </rPr>
      <t xml:space="preserve"> 2)</t>
    </r>
  </si>
  <si>
    <r>
      <t xml:space="preserve">Kamera I </t>
    </r>
    <r>
      <rPr>
        <vertAlign val="superscript"/>
        <sz val="12"/>
        <rFont val="Arial"/>
        <family val="2"/>
      </rPr>
      <t>1)</t>
    </r>
  </si>
  <si>
    <r>
      <t xml:space="preserve">Kamera II </t>
    </r>
    <r>
      <rPr>
        <vertAlign val="superscript"/>
        <sz val="12"/>
        <rFont val="Arial"/>
        <family val="2"/>
      </rPr>
      <t>2)</t>
    </r>
  </si>
  <si>
    <r>
      <t xml:space="preserve">Kamera III </t>
    </r>
    <r>
      <rPr>
        <vertAlign val="superscript"/>
        <sz val="12"/>
        <rFont val="Arial"/>
        <family val="2"/>
      </rPr>
      <t>3)</t>
    </r>
  </si>
  <si>
    <r>
      <t>Chefmaskenbildner:in</t>
    </r>
    <r>
      <rPr>
        <vertAlign val="superscript"/>
        <sz val="12"/>
        <rFont val="Arial"/>
        <family val="2"/>
      </rPr>
      <t>5)</t>
    </r>
  </si>
  <si>
    <r>
      <t xml:space="preserve">Medienfachkraft </t>
    </r>
    <r>
      <rPr>
        <vertAlign val="superscript"/>
        <sz val="12"/>
        <rFont val="Arial"/>
        <family val="2"/>
      </rPr>
      <t>4)</t>
    </r>
  </si>
  <si>
    <r>
      <rPr>
        <vertAlign val="superscript"/>
        <sz val="11"/>
        <rFont val="Arial"/>
        <family val="2"/>
      </rPr>
      <t>1)</t>
    </r>
    <r>
      <rPr>
        <sz val="11"/>
        <rFont val="Arial"/>
        <family val="2"/>
      </rPr>
      <t xml:space="preserve">  Fiktionale Filme für die Verwertung im Kino, Fernsehen und Kino -und fernsehähnliche fiktionale Filme für die Verwertung Online sowie Werbefilme</t>
    </r>
  </si>
  <si>
    <r>
      <rPr>
        <vertAlign val="superscript"/>
        <sz val="11"/>
        <rFont val="Arial"/>
        <family val="2"/>
      </rPr>
      <t xml:space="preserve">2)  </t>
    </r>
    <r>
      <rPr>
        <sz val="11"/>
        <rFont val="Arial"/>
        <family val="2"/>
      </rPr>
      <t>Dokumentarfilme und Dokumentationen für die Verwertung im Kino, Fernsehen und non-linear (VOD), ENG Team</t>
    </r>
  </si>
  <si>
    <r>
      <rPr>
        <vertAlign val="superscript"/>
        <sz val="11"/>
        <rFont val="Arial"/>
        <family val="2"/>
      </rPr>
      <t>3)</t>
    </r>
    <r>
      <rPr>
        <sz val="11"/>
        <rFont val="Arial"/>
        <family val="2"/>
      </rPr>
      <t xml:space="preserve">  Wirtschafts-, Image- und Bildungsfilme</t>
    </r>
  </si>
  <si>
    <r>
      <rPr>
        <vertAlign val="superscript"/>
        <sz val="11"/>
        <rFont val="Arial"/>
        <family val="2"/>
      </rPr>
      <t xml:space="preserve">4) </t>
    </r>
    <r>
      <rPr>
        <sz val="11"/>
        <rFont val="Arial"/>
        <family val="2"/>
      </rPr>
      <t xml:space="preserve"> Nur bei Wirtschafts-, Image- und Bildungsfilmen</t>
    </r>
  </si>
  <si>
    <r>
      <rPr>
        <vertAlign val="superscript"/>
        <sz val="11"/>
        <rFont val="Arial"/>
        <family val="2"/>
      </rPr>
      <t xml:space="preserve">5)  </t>
    </r>
    <r>
      <rPr>
        <sz val="11"/>
        <color indexed="8"/>
        <rFont val="Arial"/>
        <family val="2"/>
      </rPr>
      <t>Voraussetzung für die Einreihung in diese Verwendungsgruppe ist eine mindestens 8-jährige einschlägige Berufspraxis</t>
    </r>
  </si>
  <si>
    <r>
      <rPr>
        <b/>
        <sz val="12"/>
        <rFont val="Arial"/>
        <family val="2"/>
      </rPr>
      <t>wirksam ab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1. Juli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</si>
</sst>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70" formatCode="_-* #,##0.00\ &quot;€&quot;_-;\-* #,##0.00\ &quot;€&quot;_-;_-* &quot;-&quot;??\ &quot;€&quot;_-;_-@_-"/>
    <numFmt numFmtId="171" formatCode="_-* #,##0.00\ _€_-;\-* #,##0.00\ _€_-;_-* &quot;-&quot;??\ _€_-;_-@_-"/>
    <numFmt numFmtId="172" formatCode="#,###"/>
    <numFmt numFmtId="173" formatCode="0,\ "/>
    <numFmt numFmtId="174" formatCode="#,##0.00\ "/>
  </numFmts>
  <fonts count="34" x14ac:knownFonts="1">
    <font>
      <sz val="10"/>
      <name val="Arial"/>
    </font>
    <font>
      <sz val="10"/>
      <name val="Arial"/>
    </font>
    <font>
      <sz val="9"/>
      <name val="Helv"/>
    </font>
    <font>
      <b/>
      <sz val="11"/>
      <name val="Helv"/>
    </font>
    <font>
      <sz val="9"/>
      <color indexed="8"/>
      <name val="Helv"/>
    </font>
    <font>
      <b/>
      <sz val="12"/>
      <name val="Helv"/>
    </font>
    <font>
      <b/>
      <sz val="9"/>
      <name val="Helv"/>
    </font>
    <font>
      <sz val="11"/>
      <color indexed="8"/>
      <name val="Helv"/>
    </font>
    <font>
      <sz val="11"/>
      <name val="Helv"/>
    </font>
    <font>
      <i/>
      <sz val="11"/>
      <name val="Helv"/>
    </font>
    <font>
      <b/>
      <sz val="11"/>
      <color indexed="8"/>
      <name val="Helv"/>
    </font>
    <font>
      <sz val="11"/>
      <name val="System"/>
      <family val="2"/>
    </font>
    <font>
      <b/>
      <sz val="10"/>
      <name val="Helv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Helv"/>
    </font>
    <font>
      <sz val="8"/>
      <color indexed="10"/>
      <name val="Helv"/>
    </font>
    <font>
      <b/>
      <sz val="8"/>
      <color indexed="10"/>
      <name val="Helv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2"/>
      <name val="Arial"/>
      <family val="2"/>
    </font>
    <font>
      <vertAlign val="superscript"/>
      <sz val="11"/>
      <name val="Arial"/>
      <family val="2"/>
    </font>
    <font>
      <sz val="9"/>
      <name val="Arial"/>
      <family val="2"/>
    </font>
    <font>
      <vertAlign val="superscript"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6" fillId="0" borderId="0"/>
  </cellStyleXfs>
  <cellXfs count="199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172" fontId="5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4" fontId="8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173" fontId="8" fillId="0" borderId="0" xfId="0" applyNumberFormat="1" applyFont="1" applyFill="1" applyBorder="1" applyAlignment="1" applyProtection="1">
      <alignment horizontal="left" vertical="center"/>
      <protection locked="0"/>
    </xf>
    <xf numFmtId="172" fontId="8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4" fontId="9" fillId="0" borderId="0" xfId="0" applyNumberFormat="1" applyFont="1" applyFill="1" applyBorder="1" applyAlignment="1" applyProtection="1">
      <alignment horizontal="right" vertical="center"/>
      <protection locked="0"/>
    </xf>
    <xf numFmtId="173" fontId="3" fillId="0" borderId="0" xfId="0" applyNumberFormat="1" applyFont="1" applyFill="1" applyBorder="1" applyAlignment="1" applyProtection="1">
      <alignment horizontal="left" vertical="center"/>
      <protection locked="0"/>
    </xf>
    <xf numFmtId="172" fontId="8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Fill="1" applyBorder="1" applyAlignment="1" applyProtection="1">
      <alignment horizontal="right" vertical="center"/>
      <protection locked="0"/>
    </xf>
    <xf numFmtId="172" fontId="3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173" fontId="5" fillId="0" borderId="0" xfId="0" applyNumberFormat="1" applyFont="1" applyFill="1" applyBorder="1" applyAlignment="1" applyProtection="1">
      <alignment horizontal="left" vertical="center"/>
      <protection locked="0"/>
    </xf>
    <xf numFmtId="172" fontId="3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172" fontId="8" fillId="0" borderId="0" xfId="0" applyNumberFormat="1" applyFont="1" applyFill="1" applyBorder="1" applyAlignment="1" applyProtection="1">
      <alignment horizontal="left" vertical="center"/>
      <protection locked="0"/>
    </xf>
    <xf numFmtId="172" fontId="8" fillId="0" borderId="1" xfId="0" applyNumberFormat="1" applyFont="1" applyFill="1" applyBorder="1" applyAlignment="1" applyProtection="1">
      <alignment horizontal="left" vertical="center"/>
      <protection locked="0"/>
    </xf>
    <xf numFmtId="4" fontId="10" fillId="0" borderId="0" xfId="0" applyNumberFormat="1" applyFont="1" applyFill="1" applyBorder="1" applyAlignment="1" applyProtection="1">
      <alignment horizontal="right" vertical="center"/>
      <protection locked="0"/>
    </xf>
    <xf numFmtId="4" fontId="8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74" fontId="8" fillId="0" borderId="0" xfId="0" applyNumberFormat="1" applyFont="1" applyFill="1" applyBorder="1" applyAlignment="1" applyProtection="1">
      <alignment horizontal="center" vertical="center"/>
      <protection locked="0"/>
    </xf>
    <xf numFmtId="174" fontId="8" fillId="0" borderId="0" xfId="0" applyNumberFormat="1" applyFont="1" applyFill="1" applyBorder="1" applyAlignment="1" applyProtection="1">
      <alignment vertical="center"/>
      <protection locked="0"/>
    </xf>
    <xf numFmtId="174" fontId="8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/>
    <xf numFmtId="0" fontId="8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/>
      <protection locked="0"/>
    </xf>
    <xf numFmtId="173" fontId="10" fillId="0" borderId="0" xfId="0" applyNumberFormat="1" applyFont="1" applyFill="1" applyBorder="1" applyAlignment="1" applyProtection="1">
      <alignment horizontal="center" vertical="center"/>
      <protection locked="0"/>
    </xf>
    <xf numFmtId="172" fontId="1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>
      <alignment horizontal="center"/>
    </xf>
    <xf numFmtId="174" fontId="10" fillId="0" borderId="0" xfId="0" applyNumberFormat="1" applyFont="1" applyFill="1" applyBorder="1" applyAlignment="1" applyProtection="1">
      <alignment vertical="center"/>
      <protection locked="0"/>
    </xf>
    <xf numFmtId="174" fontId="7" fillId="0" borderId="0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7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top" wrapText="1"/>
    </xf>
    <xf numFmtId="173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174" fontId="3" fillId="0" borderId="0" xfId="0" applyNumberFormat="1" applyFont="1" applyFill="1" applyBorder="1" applyAlignment="1" applyProtection="1">
      <alignment horizontal="right" vertical="center"/>
      <protection locked="0"/>
    </xf>
    <xf numFmtId="174" fontId="8" fillId="0" borderId="1" xfId="0" applyNumberFormat="1" applyFont="1" applyFill="1" applyBorder="1" applyAlignment="1" applyProtection="1">
      <alignment horizontal="center" vertical="center"/>
      <protection locked="0"/>
    </xf>
    <xf numFmtId="173" fontId="7" fillId="0" borderId="0" xfId="0" applyNumberFormat="1" applyFont="1" applyFill="1" applyBorder="1" applyAlignment="1" applyProtection="1">
      <alignment horizontal="center" vertical="center"/>
      <protection locked="0"/>
    </xf>
    <xf numFmtId="2" fontId="8" fillId="0" borderId="0" xfId="0" applyNumberFormat="1" applyFont="1" applyFill="1" applyBorder="1" applyAlignment="1" applyProtection="1">
      <alignment vertical="center"/>
      <protection locked="0"/>
    </xf>
    <xf numFmtId="2" fontId="8" fillId="0" borderId="0" xfId="0" applyNumberFormat="1" applyFont="1" applyFill="1" applyBorder="1" applyAlignment="1" applyProtection="1">
      <alignment horizontal="right" vertical="center"/>
      <protection locked="0"/>
    </xf>
    <xf numFmtId="2" fontId="3" fillId="0" borderId="0" xfId="0" applyNumberFormat="1" applyFont="1" applyFill="1" applyBorder="1" applyAlignment="1" applyProtection="1">
      <alignment vertical="center"/>
      <protection locked="0"/>
    </xf>
    <xf numFmtId="2" fontId="3" fillId="0" borderId="0" xfId="0" applyNumberFormat="1" applyFont="1" applyFill="1" applyBorder="1" applyAlignment="1" applyProtection="1">
      <alignment horizontal="right" vertical="center"/>
      <protection locked="0"/>
    </xf>
    <xf numFmtId="172" fontId="8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44" fontId="2" fillId="0" borderId="0" xfId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172" fontId="3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174" fontId="2" fillId="0" borderId="0" xfId="0" applyNumberFormat="1" applyFont="1" applyFill="1" applyBorder="1" applyAlignment="1" applyProtection="1">
      <alignment horizontal="center" vertical="center"/>
      <protection locked="0"/>
    </xf>
    <xf numFmtId="4" fontId="8" fillId="0" borderId="0" xfId="0" applyNumberFormat="1" applyFont="1" applyFill="1" applyBorder="1" applyAlignment="1" applyProtection="1">
      <alignment vertical="center"/>
      <protection locked="0"/>
    </xf>
    <xf numFmtId="4" fontId="8" fillId="0" borderId="1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4" fontId="8" fillId="0" borderId="1" xfId="0" applyNumberFormat="1" applyFont="1" applyFill="1" applyBorder="1" applyAlignment="1" applyProtection="1">
      <alignment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top" wrapText="1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2" fontId="2" fillId="0" borderId="0" xfId="0" applyNumberFormat="1" applyFont="1" applyFill="1" applyBorder="1" applyAlignment="1" applyProtection="1">
      <alignment horizontal="right" vertical="center"/>
      <protection locked="0"/>
    </xf>
    <xf numFmtId="174" fontId="2" fillId="0" borderId="0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left"/>
    </xf>
    <xf numFmtId="0" fontId="14" fillId="0" borderId="0" xfId="0" applyFont="1"/>
    <xf numFmtId="0" fontId="0" fillId="0" borderId="2" xfId="0" applyBorder="1"/>
    <xf numFmtId="3" fontId="0" fillId="0" borderId="0" xfId="0" applyNumberFormat="1"/>
    <xf numFmtId="4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vertical="top" wrapText="1"/>
    </xf>
    <xf numFmtId="4" fontId="0" fillId="0" borderId="0" xfId="0" applyNumberFormat="1" applyFill="1"/>
    <xf numFmtId="4" fontId="4" fillId="0" borderId="0" xfId="0" applyNumberFormat="1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73" fontId="10" fillId="0" borderId="3" xfId="0" applyNumberFormat="1" applyFont="1" applyFill="1" applyBorder="1" applyAlignment="1" applyProtection="1">
      <alignment horizontal="center" vertical="center"/>
      <protection locked="0"/>
    </xf>
    <xf numFmtId="172" fontId="5" fillId="0" borderId="3" xfId="0" applyNumberFormat="1" applyFont="1" applyFill="1" applyBorder="1" applyAlignment="1" applyProtection="1">
      <alignment horizontal="left" vertical="center"/>
      <protection locked="0"/>
    </xf>
    <xf numFmtId="0" fontId="10" fillId="0" borderId="3" xfId="0" applyNumberFormat="1" applyFont="1" applyFill="1" applyBorder="1" applyAlignment="1">
      <alignment horizontal="center"/>
    </xf>
    <xf numFmtId="174" fontId="10" fillId="0" borderId="3" xfId="0" applyNumberFormat="1" applyFont="1" applyFill="1" applyBorder="1" applyAlignment="1" applyProtection="1">
      <alignment vertical="center"/>
      <protection locked="0"/>
    </xf>
    <xf numFmtId="174" fontId="7" fillId="0" borderId="3" xfId="0" applyNumberFormat="1" applyFont="1" applyFill="1" applyBorder="1" applyAlignment="1" applyProtection="1">
      <alignment vertical="center"/>
      <protection locked="0"/>
    </xf>
    <xf numFmtId="4" fontId="10" fillId="0" borderId="3" xfId="0" applyNumberFormat="1" applyFont="1" applyFill="1" applyBorder="1" applyAlignment="1">
      <alignment horizontal="right"/>
    </xf>
    <xf numFmtId="10" fontId="2" fillId="0" borderId="0" xfId="5" applyNumberFormat="1" applyFont="1" applyFill="1" applyBorder="1" applyAlignment="1">
      <alignment horizontal="right"/>
    </xf>
    <xf numFmtId="172" fontId="3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/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4" fontId="0" fillId="0" borderId="2" xfId="0" applyNumberFormat="1" applyBorder="1"/>
    <xf numFmtId="173" fontId="2" fillId="0" borderId="0" xfId="0" applyNumberFormat="1" applyFont="1" applyFill="1" applyBorder="1" applyAlignment="1" applyProtection="1">
      <alignment horizontal="center" vertical="center"/>
      <protection locked="0"/>
    </xf>
    <xf numFmtId="172" fontId="2" fillId="0" borderId="0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 applyFill="1" applyBorder="1" applyAlignment="1" applyProtection="1">
      <alignment vertical="center"/>
      <protection locked="0"/>
    </xf>
    <xf numFmtId="174" fontId="2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10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>
      <alignment horizontal="right"/>
    </xf>
    <xf numFmtId="173" fontId="8" fillId="2" borderId="0" xfId="0" applyNumberFormat="1" applyFont="1" applyFill="1" applyBorder="1" applyAlignment="1" applyProtection="1">
      <alignment horizontal="left" vertical="center"/>
      <protection locked="0"/>
    </xf>
    <xf numFmtId="172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horizontal="right" vertical="center"/>
      <protection locked="0"/>
    </xf>
    <xf numFmtId="173" fontId="3" fillId="2" borderId="5" xfId="0" applyNumberFormat="1" applyFont="1" applyFill="1" applyBorder="1" applyAlignment="1" applyProtection="1">
      <alignment horizontal="left" vertical="center"/>
      <protection locked="0"/>
    </xf>
    <xf numFmtId="172" fontId="3" fillId="2" borderId="5" xfId="0" applyNumberFormat="1" applyFont="1" applyFill="1" applyBorder="1" applyAlignment="1" applyProtection="1">
      <alignment horizontal="left" vertical="center"/>
      <protection locked="0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center" vertical="center" wrapText="1"/>
    </xf>
    <xf numFmtId="3" fontId="0" fillId="0" borderId="2" xfId="0" applyNumberFormat="1" applyBorder="1"/>
    <xf numFmtId="3" fontId="0" fillId="0" borderId="4" xfId="0" applyNumberFormat="1" applyBorder="1"/>
    <xf numFmtId="4" fontId="14" fillId="0" borderId="0" xfId="0" applyNumberFormat="1" applyFont="1"/>
    <xf numFmtId="0" fontId="22" fillId="3" borderId="6" xfId="0" applyFont="1" applyFill="1" applyBorder="1" applyAlignment="1" applyProtection="1">
      <alignment vertical="center"/>
      <protection locked="0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vertical="center"/>
      <protection locked="0"/>
    </xf>
    <xf numFmtId="4" fontId="22" fillId="3" borderId="3" xfId="0" applyNumberFormat="1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 wrapText="1"/>
    </xf>
    <xf numFmtId="4" fontId="22" fillId="3" borderId="2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/>
    <xf numFmtId="0" fontId="16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0" fillId="0" borderId="0" xfId="4" applyAlignment="1" applyProtection="1"/>
    <xf numFmtId="0" fontId="12" fillId="0" borderId="0" xfId="0" applyFont="1" applyFill="1" applyBorder="1" applyAlignment="1">
      <alignment horizontal="left"/>
    </xf>
    <xf numFmtId="172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2" fillId="0" borderId="10" xfId="0" applyFont="1" applyBorder="1" applyAlignment="1">
      <alignment vertical="center"/>
    </xf>
    <xf numFmtId="0" fontId="22" fillId="0" borderId="5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vertical="center"/>
      <protection locked="0"/>
    </xf>
    <xf numFmtId="4" fontId="22" fillId="0" borderId="10" xfId="0" applyNumberFormat="1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4" fontId="22" fillId="0" borderId="12" xfId="0" applyNumberFormat="1" applyFont="1" applyBorder="1" applyAlignment="1">
      <alignment vertical="center"/>
    </xf>
    <xf numFmtId="4" fontId="22" fillId="0" borderId="13" xfId="0" applyNumberFormat="1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" fontId="22" fillId="0" borderId="6" xfId="0" applyNumberFormat="1" applyFont="1" applyBorder="1" applyAlignment="1">
      <alignment horizontal="center" vertical="center"/>
    </xf>
    <xf numFmtId="4" fontId="22" fillId="0" borderId="6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9" fontId="25" fillId="0" borderId="10" xfId="0" applyNumberFormat="1" applyFont="1" applyBorder="1" applyAlignment="1">
      <alignment vertical="center"/>
    </xf>
    <xf numFmtId="4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4" fontId="26" fillId="0" borderId="6" xfId="0" applyNumberFormat="1" applyFont="1" applyBorder="1" applyAlignment="1">
      <alignment horizontal="center" vertical="center"/>
    </xf>
    <xf numFmtId="9" fontId="25" fillId="0" borderId="8" xfId="0" applyNumberFormat="1" applyFont="1" applyBorder="1" applyAlignment="1">
      <alignment horizontal="center" vertical="center"/>
    </xf>
    <xf numFmtId="0" fontId="22" fillId="0" borderId="2" xfId="6" applyFont="1" applyBorder="1" applyAlignment="1">
      <alignment vertical="center"/>
    </xf>
    <xf numFmtId="4" fontId="22" fillId="0" borderId="2" xfId="0" applyNumberFormat="1" applyFont="1" applyBorder="1" applyAlignment="1" applyProtection="1">
      <alignment vertical="center"/>
      <protection locked="0"/>
    </xf>
    <xf numFmtId="4" fontId="22" fillId="0" borderId="3" xfId="0" applyNumberFormat="1" applyFont="1" applyBorder="1" applyAlignment="1" applyProtection="1">
      <alignment vertical="center"/>
      <protection locked="0"/>
    </xf>
    <xf numFmtId="4" fontId="22" fillId="0" borderId="2" xfId="0" applyNumberFormat="1" applyFont="1" applyBorder="1" applyAlignment="1">
      <alignment horizontal="right" vertical="center" indent="1"/>
    </xf>
    <xf numFmtId="4" fontId="22" fillId="4" borderId="3" xfId="0" applyNumberFormat="1" applyFont="1" applyFill="1" applyBorder="1" applyAlignment="1" applyProtection="1">
      <alignment horizont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2" fillId="0" borderId="0" xfId="0" applyFont="1" applyBorder="1" applyAlignment="1" applyProtection="1">
      <alignment vertical="center"/>
      <protection locked="0"/>
    </xf>
  </cellXfs>
  <cellStyles count="7">
    <cellStyle name="Euro" xfId="1" xr:uid="{3C7E5CA6-FFDB-4342-8034-497CB6315B54}"/>
    <cellStyle name="Euro 2" xfId="2" xr:uid="{646896E7-0CBA-4F4E-92AA-6B85E21DE245}"/>
    <cellStyle name="Komma 2" xfId="3" xr:uid="{5CEFBE85-1574-47A9-B792-46E698220B35}"/>
    <cellStyle name="Link" xfId="4" builtinId="8"/>
    <cellStyle name="Prozent" xfId="5" builtinId="5"/>
    <cellStyle name="Standard" xfId="0" builtinId="0"/>
    <cellStyle name="Standard 2" xfId="6" xr:uid="{8F1C66CE-CC3B-4637-A053-415479A52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120650</xdr:rowOff>
    </xdr:from>
    <xdr:to>
      <xdr:col>2</xdr:col>
      <xdr:colOff>2425700</xdr:colOff>
      <xdr:row>8</xdr:row>
      <xdr:rowOff>107950</xdr:rowOff>
    </xdr:to>
    <xdr:pic>
      <xdr:nvPicPr>
        <xdr:cNvPr id="5207" name="Grafik 2">
          <a:extLst>
            <a:ext uri="{FF2B5EF4-FFF2-40B4-BE49-F238E27FC236}">
              <a16:creationId xmlns:a16="http://schemas.microsoft.com/office/drawing/2014/main" id="{44B2DDA8-592E-7E95-BBE4-FDA79BC5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20650"/>
          <a:ext cx="3886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12700</xdr:colOff>
      <xdr:row>9</xdr:row>
      <xdr:rowOff>0</xdr:rowOff>
    </xdr:to>
    <xdr:pic>
      <xdr:nvPicPr>
        <xdr:cNvPr id="1166" name="Grafik 1">
          <a:extLst>
            <a:ext uri="{FF2B5EF4-FFF2-40B4-BE49-F238E27FC236}">
              <a16:creationId xmlns:a16="http://schemas.microsoft.com/office/drawing/2014/main" id="{C9D158BC-70EC-5E45-F6D3-6569C38D1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2700"/>
          <a:ext cx="33147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wko.at/oe/gewerbe-handwerk/film-musikwirtschaft/kollektivvertrag-und-arbeitsrecht?utm_source=mailworx&amp;utm_medium=email&amp;utm_content=kv+filmberufe&amp;utm_campaign=wk%C3%B6+%7C+fama+news+23.12.2024_testmail+%7C+122024&amp;utm_term=n%2fa&amp;p=ZW1haWw9" TargetMode="External"/><Relationship Id="rId1" Type="http://schemas.openxmlformats.org/officeDocument/2006/relationships/hyperlink" Target="https://wko.at/fam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C48F-65D1-4F82-B87E-42FCD5678A1B}">
  <dimension ref="B20:C26"/>
  <sheetViews>
    <sheetView tabSelected="1" topLeftCell="A23" zoomScaleNormal="100" workbookViewId="0">
      <selection activeCell="B39" sqref="B39"/>
    </sheetView>
  </sheetViews>
  <sheetFormatPr baseColWidth="10" defaultRowHeight="12.5" x14ac:dyDescent="0.25"/>
  <cols>
    <col min="1" max="1" width="13.08984375" customWidth="1"/>
    <col min="2" max="2" width="21.453125" customWidth="1"/>
    <col min="3" max="3" width="52.08984375" customWidth="1"/>
    <col min="5" max="5" width="10.36328125" customWidth="1"/>
    <col min="6" max="6" width="10.453125" customWidth="1"/>
  </cols>
  <sheetData>
    <row r="20" spans="2:3" s="96" customFormat="1" ht="27.75" customHeight="1" x14ac:dyDescent="0.35">
      <c r="B20" s="96" t="s">
        <v>219</v>
      </c>
    </row>
    <row r="22" spans="2:3" s="96" customFormat="1" ht="27.75" customHeight="1" x14ac:dyDescent="0.35">
      <c r="B22" s="96" t="s">
        <v>220</v>
      </c>
    </row>
    <row r="24" spans="2:3" s="96" customFormat="1" ht="27.75" customHeight="1" x14ac:dyDescent="0.35">
      <c r="B24" s="96" t="s">
        <v>221</v>
      </c>
      <c r="C24" s="140">
        <f>Kalkulationsblatt!H335</f>
        <v>0</v>
      </c>
    </row>
    <row r="26" spans="2:3" s="96" customFormat="1" ht="27.75" customHeight="1" x14ac:dyDescent="0.35">
      <c r="B26" s="96" t="s">
        <v>222</v>
      </c>
    </row>
  </sheetData>
  <phoneticPr fontId="13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138B-783B-437E-87FA-6C73B268DEE2}">
  <sheetPr>
    <pageSetUpPr fitToPage="1"/>
  </sheetPr>
  <dimension ref="A9:O339"/>
  <sheetViews>
    <sheetView topLeftCell="A12" zoomScaleNormal="100" workbookViewId="0">
      <selection activeCell="H9" sqref="H9"/>
    </sheetView>
  </sheetViews>
  <sheetFormatPr baseColWidth="10" defaultColWidth="12.08984375" defaultRowHeight="12" customHeight="1" outlineLevelCol="1" x14ac:dyDescent="0.35"/>
  <cols>
    <col min="1" max="1" width="4.453125" style="1" customWidth="1"/>
    <col min="2" max="2" width="43" style="1" customWidth="1"/>
    <col min="3" max="3" width="6.36328125" style="3" customWidth="1"/>
    <col min="4" max="4" width="5.90625" style="4" customWidth="1"/>
    <col min="5" max="5" width="3.08984375" style="4" bestFit="1" customWidth="1"/>
    <col min="6" max="6" width="10.453125" style="5" customWidth="1"/>
    <col min="7" max="7" width="12.453125" style="5" customWidth="1"/>
    <col min="8" max="8" width="16.08984375" style="5" customWidth="1"/>
    <col min="9" max="9" width="12.08984375" style="6" customWidth="1"/>
    <col min="10" max="10" width="12.08984375" style="99" hidden="1" customWidth="1" outlineLevel="1"/>
    <col min="11" max="11" width="26.54296875" style="6" hidden="1" customWidth="1" outlineLevel="1"/>
    <col min="12" max="12" width="12.08984375" style="6" customWidth="1" collapsed="1"/>
    <col min="13" max="16384" width="12.08984375" style="6"/>
  </cols>
  <sheetData>
    <row r="9" spans="1:15" ht="12" customHeight="1" x14ac:dyDescent="0.35">
      <c r="H9" s="136" t="s">
        <v>380</v>
      </c>
    </row>
    <row r="10" spans="1:15" ht="12" customHeight="1" x14ac:dyDescent="0.35">
      <c r="H10" s="136"/>
    </row>
    <row r="12" spans="1:15" ht="12" customHeight="1" x14ac:dyDescent="0.35">
      <c r="A12" s="1" t="s">
        <v>294</v>
      </c>
    </row>
    <row r="13" spans="1:15" ht="12" customHeight="1" x14ac:dyDescent="0.35">
      <c r="O13" s="6" t="s">
        <v>355</v>
      </c>
    </row>
    <row r="15" spans="1:15" ht="13.5" customHeight="1" x14ac:dyDescent="0.35">
      <c r="A15" s="154" t="s">
        <v>180</v>
      </c>
      <c r="B15" s="154"/>
      <c r="C15" s="154"/>
      <c r="D15" s="154"/>
      <c r="E15" s="154"/>
      <c r="F15" s="154"/>
      <c r="G15" s="154"/>
      <c r="H15" s="154"/>
    </row>
    <row r="16" spans="1:15" ht="12" customHeight="1" x14ac:dyDescent="0.35">
      <c r="A16" s="95"/>
      <c r="B16" s="95"/>
      <c r="C16" s="95"/>
      <c r="D16" s="95"/>
      <c r="E16" s="95"/>
      <c r="F16" s="95"/>
      <c r="G16" s="95"/>
      <c r="H16" s="95"/>
    </row>
    <row r="17" spans="1:9" ht="12" customHeight="1" x14ac:dyDescent="0.35">
      <c r="A17" s="8"/>
      <c r="B17" s="9"/>
      <c r="C17" s="10"/>
      <c r="D17" s="11"/>
      <c r="E17" s="11"/>
      <c r="F17" s="7"/>
      <c r="G17" s="7"/>
      <c r="H17" s="7"/>
    </row>
    <row r="18" spans="1:9" ht="18.75" customHeight="1" x14ac:dyDescent="0.35">
      <c r="A18" s="12" t="s">
        <v>0</v>
      </c>
      <c r="B18" s="12" t="s">
        <v>1</v>
      </c>
      <c r="C18" s="10" t="s">
        <v>2</v>
      </c>
      <c r="D18" s="11" t="s">
        <v>3</v>
      </c>
      <c r="E18" s="11"/>
      <c r="F18" s="7" t="s">
        <v>4</v>
      </c>
      <c r="G18" s="16" t="s">
        <v>5</v>
      </c>
      <c r="H18" s="16"/>
    </row>
    <row r="19" spans="1:9" ht="13.5" customHeight="1" x14ac:dyDescent="0.35">
      <c r="A19" s="17"/>
      <c r="B19" s="18" t="s">
        <v>205</v>
      </c>
      <c r="C19" s="19">
        <v>0</v>
      </c>
      <c r="D19" s="20">
        <v>0</v>
      </c>
      <c r="E19" s="20"/>
      <c r="F19" s="15">
        <v>0</v>
      </c>
      <c r="G19" s="15">
        <f>F19*C19*D19</f>
        <v>0</v>
      </c>
      <c r="H19" s="21"/>
    </row>
    <row r="20" spans="1:9" ht="13.5" customHeight="1" x14ac:dyDescent="0.35">
      <c r="A20" s="22"/>
      <c r="B20" s="18" t="s">
        <v>6</v>
      </c>
      <c r="C20" s="19">
        <v>0</v>
      </c>
      <c r="D20" s="20">
        <v>0</v>
      </c>
      <c r="E20" s="20"/>
      <c r="F20" s="15">
        <v>0</v>
      </c>
      <c r="G20" s="15">
        <f>F20*D20*C20</f>
        <v>0</v>
      </c>
      <c r="H20" s="15"/>
      <c r="I20" s="6" t="s">
        <v>7</v>
      </c>
    </row>
    <row r="21" spans="1:9" ht="13.5" customHeight="1" x14ac:dyDescent="0.35">
      <c r="A21" s="22"/>
      <c r="B21" s="18" t="s">
        <v>8</v>
      </c>
      <c r="C21" s="19">
        <v>0</v>
      </c>
      <c r="D21" s="20">
        <v>0</v>
      </c>
      <c r="E21" s="20"/>
      <c r="F21" s="15">
        <v>0</v>
      </c>
      <c r="G21" s="15">
        <f>F21*C21*D21</f>
        <v>0</v>
      </c>
      <c r="H21" s="15"/>
    </row>
    <row r="22" spans="1:9" ht="13.5" customHeight="1" x14ac:dyDescent="0.35">
      <c r="A22" s="17"/>
      <c r="B22" s="18" t="s">
        <v>9</v>
      </c>
      <c r="C22" s="19">
        <v>0</v>
      </c>
      <c r="D22" s="20">
        <v>0</v>
      </c>
      <c r="E22" s="20"/>
      <c r="F22" s="15">
        <v>0</v>
      </c>
      <c r="G22" s="15">
        <f>F22*C22*D22</f>
        <v>0</v>
      </c>
      <c r="H22" s="15"/>
    </row>
    <row r="23" spans="1:9" ht="13.5" customHeight="1" x14ac:dyDescent="0.35">
      <c r="A23" s="17"/>
      <c r="B23" s="18" t="s">
        <v>10</v>
      </c>
      <c r="C23" s="19">
        <v>0</v>
      </c>
      <c r="D23" s="20">
        <v>0</v>
      </c>
      <c r="E23" s="20"/>
      <c r="F23" s="15">
        <v>0</v>
      </c>
      <c r="G23" s="15">
        <f>F23*D23*C23</f>
        <v>0</v>
      </c>
      <c r="H23" s="15"/>
    </row>
    <row r="24" spans="1:9" ht="13.5" customHeight="1" x14ac:dyDescent="0.35">
      <c r="A24" s="17"/>
      <c r="B24" s="23" t="s">
        <v>11</v>
      </c>
      <c r="C24" s="24">
        <v>0</v>
      </c>
      <c r="D24" s="25">
        <v>0</v>
      </c>
      <c r="E24" s="25"/>
      <c r="F24" s="26">
        <v>0</v>
      </c>
      <c r="G24" s="26">
        <f>F24*D24*C24</f>
        <v>0</v>
      </c>
      <c r="H24" s="26"/>
    </row>
    <row r="25" spans="1:9" ht="13.5" customHeight="1" x14ac:dyDescent="0.35">
      <c r="A25" s="127"/>
      <c r="B25" s="128" t="s">
        <v>12</v>
      </c>
      <c r="C25" s="125"/>
      <c r="D25" s="129"/>
      <c r="E25" s="129"/>
      <c r="F25" s="130"/>
      <c r="G25" s="126"/>
      <c r="H25" s="126">
        <f>SUM(G19:G24)</f>
        <v>0</v>
      </c>
    </row>
    <row r="26" spans="1:9" ht="13.5" customHeight="1" x14ac:dyDescent="0.35">
      <c r="A26" s="17"/>
      <c r="B26" s="18"/>
      <c r="C26" s="19"/>
      <c r="D26" s="20"/>
      <c r="E26" s="20"/>
      <c r="F26" s="15"/>
      <c r="G26" s="30"/>
      <c r="H26" s="31"/>
    </row>
    <row r="27" spans="1:9" ht="12" customHeight="1" x14ac:dyDescent="0.35">
      <c r="A27" s="17"/>
      <c r="B27" s="18"/>
      <c r="C27" s="19"/>
      <c r="D27" s="20"/>
      <c r="E27" s="20"/>
      <c r="F27" s="15"/>
      <c r="G27" s="30"/>
      <c r="H27" s="31"/>
    </row>
    <row r="28" spans="1:9" ht="18.75" customHeight="1" x14ac:dyDescent="0.35">
      <c r="A28" s="32" t="s">
        <v>13</v>
      </c>
      <c r="B28" s="12" t="s">
        <v>14</v>
      </c>
      <c r="H28" s="31" t="s">
        <v>15</v>
      </c>
    </row>
    <row r="29" spans="1:9" ht="13.5" customHeight="1" x14ac:dyDescent="0.35">
      <c r="A29" s="22"/>
      <c r="B29" s="33" t="s">
        <v>16</v>
      </c>
      <c r="C29" s="13"/>
      <c r="D29" s="14"/>
      <c r="E29" s="14"/>
      <c r="F29" s="77" t="s">
        <v>4</v>
      </c>
      <c r="G29" s="16" t="s">
        <v>5</v>
      </c>
      <c r="H29" s="31"/>
    </row>
    <row r="30" spans="1:9" ht="13.5" customHeight="1" x14ac:dyDescent="0.35">
      <c r="A30" s="22"/>
      <c r="B30" s="18" t="s">
        <v>17</v>
      </c>
      <c r="C30" s="19"/>
      <c r="D30" s="34"/>
      <c r="E30" s="34"/>
      <c r="F30" s="31">
        <v>0</v>
      </c>
      <c r="G30" s="31">
        <f>F30</f>
        <v>0</v>
      </c>
      <c r="H30" s="31"/>
    </row>
    <row r="31" spans="1:9" ht="13.5" customHeight="1" x14ac:dyDescent="0.35">
      <c r="A31" s="22"/>
      <c r="B31" s="18" t="s">
        <v>18</v>
      </c>
      <c r="C31" s="19"/>
      <c r="D31" s="34"/>
      <c r="E31" s="34"/>
      <c r="F31" s="31">
        <v>0</v>
      </c>
      <c r="G31" s="31">
        <f t="shared" ref="G31:G37" si="0">F31</f>
        <v>0</v>
      </c>
      <c r="H31" s="31"/>
    </row>
    <row r="32" spans="1:9" ht="13.5" customHeight="1" x14ac:dyDescent="0.35">
      <c r="A32" s="22"/>
      <c r="B32" s="18" t="s">
        <v>19</v>
      </c>
      <c r="C32" s="19"/>
      <c r="D32" s="34"/>
      <c r="E32" s="34"/>
      <c r="F32" s="31">
        <v>0</v>
      </c>
      <c r="G32" s="31">
        <f t="shared" si="0"/>
        <v>0</v>
      </c>
      <c r="H32" s="31"/>
    </row>
    <row r="33" spans="1:8" ht="13.5" customHeight="1" x14ac:dyDescent="0.35">
      <c r="A33" s="22"/>
      <c r="B33" s="18" t="s">
        <v>20</v>
      </c>
      <c r="C33" s="19"/>
      <c r="D33" s="34"/>
      <c r="E33" s="34"/>
      <c r="F33" s="31">
        <v>0</v>
      </c>
      <c r="G33" s="31">
        <f t="shared" si="0"/>
        <v>0</v>
      </c>
      <c r="H33" s="31"/>
    </row>
    <row r="34" spans="1:8" ht="13.5" customHeight="1" x14ac:dyDescent="0.35">
      <c r="A34" s="22"/>
      <c r="B34" s="18" t="s">
        <v>21</v>
      </c>
      <c r="C34" s="19"/>
      <c r="D34" s="34"/>
      <c r="E34" s="34"/>
      <c r="F34" s="31">
        <v>0</v>
      </c>
      <c r="G34" s="31">
        <f t="shared" si="0"/>
        <v>0</v>
      </c>
      <c r="H34" s="31"/>
    </row>
    <row r="35" spans="1:8" ht="13.5" customHeight="1" x14ac:dyDescent="0.35">
      <c r="A35" s="22"/>
      <c r="B35" s="18" t="s">
        <v>167</v>
      </c>
      <c r="C35" s="19"/>
      <c r="D35" s="34"/>
      <c r="E35" s="34"/>
      <c r="F35" s="31">
        <v>0</v>
      </c>
      <c r="G35" s="31">
        <v>0</v>
      </c>
      <c r="H35" s="31"/>
    </row>
    <row r="36" spans="1:8" ht="13.5" customHeight="1" x14ac:dyDescent="0.35">
      <c r="A36" s="22"/>
      <c r="B36" s="18" t="s">
        <v>22</v>
      </c>
      <c r="C36" s="19"/>
      <c r="D36" s="34"/>
      <c r="E36" s="34"/>
      <c r="F36" s="31">
        <v>0</v>
      </c>
      <c r="G36" s="31">
        <f t="shared" si="0"/>
        <v>0</v>
      </c>
      <c r="H36" s="31"/>
    </row>
    <row r="37" spans="1:8" ht="13.5" customHeight="1" x14ac:dyDescent="0.35">
      <c r="A37" s="22"/>
      <c r="B37" s="23" t="s">
        <v>23</v>
      </c>
      <c r="C37" s="24"/>
      <c r="D37" s="35"/>
      <c r="E37" s="35"/>
      <c r="F37" s="36">
        <v>0</v>
      </c>
      <c r="G37" s="36">
        <f t="shared" si="0"/>
        <v>0</v>
      </c>
      <c r="H37" s="36"/>
    </row>
    <row r="38" spans="1:8" ht="13.5" customHeight="1" x14ac:dyDescent="0.35">
      <c r="A38" s="22"/>
      <c r="B38" s="27" t="s">
        <v>5</v>
      </c>
      <c r="C38" s="28"/>
      <c r="D38" s="37"/>
      <c r="E38" s="37"/>
      <c r="F38" s="30"/>
      <c r="G38" s="30"/>
      <c r="H38" s="30">
        <f>SUM(G30:G37)</f>
        <v>0</v>
      </c>
    </row>
    <row r="39" spans="1:8" ht="12" customHeight="1" x14ac:dyDescent="0.35">
      <c r="A39" s="22"/>
      <c r="B39" s="18"/>
      <c r="C39" s="19"/>
      <c r="D39" s="34"/>
      <c r="E39" s="34"/>
      <c r="F39" s="31"/>
      <c r="G39" s="31"/>
      <c r="H39" s="31"/>
    </row>
    <row r="40" spans="1:8" ht="13.5" customHeight="1" x14ac:dyDescent="0.35">
      <c r="A40" s="22"/>
      <c r="B40" s="27" t="s">
        <v>24</v>
      </c>
      <c r="C40" s="19"/>
      <c r="D40" s="34"/>
      <c r="E40" s="34"/>
      <c r="F40" s="5" t="s">
        <v>4</v>
      </c>
      <c r="G40" s="30" t="s">
        <v>5</v>
      </c>
      <c r="H40" s="31"/>
    </row>
    <row r="41" spans="1:8" ht="13.5" customHeight="1" x14ac:dyDescent="0.35">
      <c r="A41" s="22"/>
      <c r="B41" s="18" t="s">
        <v>25</v>
      </c>
      <c r="C41" s="19"/>
      <c r="D41" s="34"/>
      <c r="E41" s="34"/>
      <c r="F41" s="31">
        <v>0</v>
      </c>
      <c r="G41" s="31">
        <f>F41</f>
        <v>0</v>
      </c>
      <c r="H41" s="31"/>
    </row>
    <row r="42" spans="1:8" ht="13.5" customHeight="1" x14ac:dyDescent="0.35">
      <c r="A42" s="22"/>
      <c r="B42" s="18" t="s">
        <v>26</v>
      </c>
      <c r="C42" s="19"/>
      <c r="D42" s="34"/>
      <c r="E42" s="34"/>
      <c r="F42" s="31">
        <v>0</v>
      </c>
      <c r="G42" s="31">
        <f t="shared" ref="G42:G47" si="1">F42</f>
        <v>0</v>
      </c>
      <c r="H42" s="31"/>
    </row>
    <row r="43" spans="1:8" ht="13.5" customHeight="1" x14ac:dyDescent="0.35">
      <c r="A43" s="22"/>
      <c r="B43" s="18" t="s">
        <v>276</v>
      </c>
      <c r="C43" s="19"/>
      <c r="D43" s="34"/>
      <c r="E43" s="34"/>
      <c r="F43" s="31">
        <v>0</v>
      </c>
      <c r="G43" s="31">
        <f t="shared" si="1"/>
        <v>0</v>
      </c>
      <c r="H43" s="31"/>
    </row>
    <row r="44" spans="1:8" ht="13.5" customHeight="1" x14ac:dyDescent="0.35">
      <c r="A44" s="22"/>
      <c r="B44" s="18" t="s">
        <v>27</v>
      </c>
      <c r="C44" s="19"/>
      <c r="D44" s="34"/>
      <c r="E44" s="34"/>
      <c r="F44" s="31">
        <v>0</v>
      </c>
      <c r="G44" s="31">
        <f t="shared" si="1"/>
        <v>0</v>
      </c>
      <c r="H44" s="31"/>
    </row>
    <row r="45" spans="1:8" ht="13.5" customHeight="1" x14ac:dyDescent="0.35">
      <c r="A45" s="22"/>
      <c r="B45" s="18" t="s">
        <v>28</v>
      </c>
      <c r="C45" s="19"/>
      <c r="D45" s="34"/>
      <c r="E45" s="34"/>
      <c r="F45" s="31">
        <v>0</v>
      </c>
      <c r="G45" s="31">
        <f t="shared" si="1"/>
        <v>0</v>
      </c>
      <c r="H45" s="31"/>
    </row>
    <row r="46" spans="1:8" ht="13.5" customHeight="1" x14ac:dyDescent="0.35">
      <c r="A46" s="22"/>
      <c r="B46" s="18" t="s">
        <v>29</v>
      </c>
      <c r="C46" s="19"/>
      <c r="D46" s="34"/>
      <c r="E46" s="34"/>
      <c r="F46" s="31">
        <v>0</v>
      </c>
      <c r="G46" s="31">
        <f t="shared" si="1"/>
        <v>0</v>
      </c>
      <c r="H46" s="31"/>
    </row>
    <row r="47" spans="1:8" ht="13.5" customHeight="1" x14ac:dyDescent="0.35">
      <c r="A47" s="22"/>
      <c r="B47" s="23" t="s">
        <v>30</v>
      </c>
      <c r="C47" s="24"/>
      <c r="D47" s="35"/>
      <c r="E47" s="35"/>
      <c r="F47" s="36">
        <v>0</v>
      </c>
      <c r="G47" s="36">
        <f t="shared" si="1"/>
        <v>0</v>
      </c>
      <c r="H47" s="36"/>
    </row>
    <row r="48" spans="1:8" ht="13.5" customHeight="1" x14ac:dyDescent="0.35">
      <c r="A48" s="22"/>
      <c r="B48" s="27" t="s">
        <v>5</v>
      </c>
      <c r="C48" s="28"/>
      <c r="D48" s="37"/>
      <c r="E48" s="37"/>
      <c r="F48" s="30"/>
      <c r="H48" s="30">
        <f>SUM(G41:G47)</f>
        <v>0</v>
      </c>
    </row>
    <row r="49" spans="1:8" ht="12" customHeight="1" x14ac:dyDescent="0.35">
      <c r="A49" s="22"/>
      <c r="B49" s="18"/>
      <c r="C49" s="19"/>
      <c r="D49" s="34"/>
      <c r="E49" s="34"/>
      <c r="F49" s="31"/>
      <c r="G49" s="31"/>
      <c r="H49" s="31"/>
    </row>
    <row r="50" spans="1:8" ht="13.5" customHeight="1" x14ac:dyDescent="0.35">
      <c r="A50" s="22"/>
      <c r="B50" s="27" t="s">
        <v>31</v>
      </c>
      <c r="C50" s="10" t="s">
        <v>32</v>
      </c>
      <c r="D50" s="34"/>
      <c r="E50" s="34"/>
      <c r="F50" s="5" t="s">
        <v>4</v>
      </c>
      <c r="G50" s="30" t="s">
        <v>5</v>
      </c>
      <c r="H50" s="31"/>
    </row>
    <row r="51" spans="1:8" ht="13.5" customHeight="1" x14ac:dyDescent="0.35">
      <c r="A51" s="22"/>
      <c r="B51" s="18" t="s">
        <v>33</v>
      </c>
      <c r="C51" s="19">
        <v>0</v>
      </c>
      <c r="D51" s="34"/>
      <c r="E51" s="34"/>
      <c r="F51" s="31">
        <v>0</v>
      </c>
      <c r="G51" s="31">
        <f>C51*F51</f>
        <v>0</v>
      </c>
      <c r="H51" s="31"/>
    </row>
    <row r="52" spans="1:8" ht="13.5" customHeight="1" x14ac:dyDescent="0.35">
      <c r="A52" s="22"/>
      <c r="B52" s="18" t="s">
        <v>34</v>
      </c>
      <c r="C52" s="19"/>
      <c r="D52" s="34"/>
      <c r="E52" s="34"/>
      <c r="F52" s="31">
        <v>0</v>
      </c>
      <c r="G52" s="31">
        <f>F52</f>
        <v>0</v>
      </c>
      <c r="H52" s="31"/>
    </row>
    <row r="53" spans="1:8" ht="13.5" customHeight="1" x14ac:dyDescent="0.35">
      <c r="A53" s="22"/>
      <c r="B53" s="23" t="s">
        <v>35</v>
      </c>
      <c r="C53" s="24"/>
      <c r="D53" s="35"/>
      <c r="E53" s="35"/>
      <c r="F53" s="36">
        <v>0</v>
      </c>
      <c r="G53" s="36">
        <f>F53</f>
        <v>0</v>
      </c>
      <c r="H53" s="36"/>
    </row>
    <row r="54" spans="1:8" ht="13.5" customHeight="1" x14ac:dyDescent="0.35">
      <c r="A54" s="22"/>
      <c r="B54" s="27" t="s">
        <v>5</v>
      </c>
      <c r="C54" s="28"/>
      <c r="D54" s="37"/>
      <c r="E54" s="37"/>
      <c r="F54" s="30"/>
      <c r="H54" s="30">
        <f>SUM(G51:G53)</f>
        <v>0</v>
      </c>
    </row>
    <row r="55" spans="1:8" ht="12" customHeight="1" x14ac:dyDescent="0.35">
      <c r="A55" s="22"/>
      <c r="B55" s="18"/>
      <c r="C55" s="19"/>
      <c r="D55" s="34"/>
      <c r="E55" s="34"/>
      <c r="F55" s="31"/>
      <c r="G55" s="31"/>
      <c r="H55" s="31"/>
    </row>
    <row r="56" spans="1:8" ht="13.5" customHeight="1" x14ac:dyDescent="0.35">
      <c r="A56" s="22"/>
      <c r="B56" s="27" t="s">
        <v>36</v>
      </c>
      <c r="C56" s="19"/>
      <c r="D56" s="34"/>
      <c r="E56" s="34"/>
      <c r="F56" s="5" t="s">
        <v>4</v>
      </c>
      <c r="G56" s="30" t="s">
        <v>5</v>
      </c>
      <c r="H56" s="31"/>
    </row>
    <row r="57" spans="1:8" ht="13.5" customHeight="1" x14ac:dyDescent="0.35">
      <c r="A57" s="22"/>
      <c r="B57" s="18" t="s">
        <v>37</v>
      </c>
      <c r="C57" s="19"/>
      <c r="D57" s="34"/>
      <c r="E57" s="34"/>
      <c r="F57" s="31">
        <v>0</v>
      </c>
      <c r="G57" s="31">
        <f>F57</f>
        <v>0</v>
      </c>
      <c r="H57" s="31"/>
    </row>
    <row r="58" spans="1:8" ht="13.5" customHeight="1" x14ac:dyDescent="0.35">
      <c r="A58" s="22"/>
      <c r="B58" s="18" t="s">
        <v>38</v>
      </c>
      <c r="C58" s="19"/>
      <c r="D58" s="34"/>
      <c r="E58" s="34"/>
      <c r="F58" s="31">
        <v>0</v>
      </c>
      <c r="G58" s="31">
        <f>F58</f>
        <v>0</v>
      </c>
      <c r="H58" s="31"/>
    </row>
    <row r="59" spans="1:8" ht="13.5" customHeight="1" x14ac:dyDescent="0.35">
      <c r="A59" s="22"/>
      <c r="B59" s="18" t="s">
        <v>39</v>
      </c>
      <c r="C59" s="19"/>
      <c r="D59" s="34"/>
      <c r="E59" s="34"/>
      <c r="F59" s="31">
        <v>0</v>
      </c>
      <c r="G59" s="31">
        <f>F59</f>
        <v>0</v>
      </c>
      <c r="H59" s="31"/>
    </row>
    <row r="60" spans="1:8" ht="13.5" customHeight="1" x14ac:dyDescent="0.35">
      <c r="A60" s="22"/>
      <c r="B60" s="23" t="s">
        <v>40</v>
      </c>
      <c r="C60" s="24"/>
      <c r="D60" s="35"/>
      <c r="E60" s="35"/>
      <c r="F60" s="36">
        <v>0</v>
      </c>
      <c r="G60" s="36">
        <f>F60</f>
        <v>0</v>
      </c>
      <c r="H60" s="36"/>
    </row>
    <row r="61" spans="1:8" ht="13.5" customHeight="1" x14ac:dyDescent="0.35">
      <c r="A61" s="22"/>
      <c r="B61" s="33" t="s">
        <v>5</v>
      </c>
      <c r="C61" s="28"/>
      <c r="D61" s="37"/>
      <c r="E61" s="37"/>
      <c r="F61" s="30"/>
      <c r="H61" s="30">
        <f>SUM(G57:G60)</f>
        <v>0</v>
      </c>
    </row>
    <row r="62" spans="1:8" ht="12" customHeight="1" x14ac:dyDescent="0.35">
      <c r="A62" s="22"/>
      <c r="B62" s="38"/>
      <c r="C62" s="19"/>
      <c r="D62" s="34"/>
      <c r="E62" s="34"/>
      <c r="F62" s="31"/>
      <c r="G62" s="31"/>
      <c r="H62" s="31"/>
    </row>
    <row r="63" spans="1:8" ht="13.5" customHeight="1" x14ac:dyDescent="0.35">
      <c r="A63" s="131"/>
      <c r="B63" s="132" t="s">
        <v>179</v>
      </c>
      <c r="C63" s="133"/>
      <c r="D63" s="134"/>
      <c r="E63" s="134"/>
      <c r="F63" s="135"/>
      <c r="G63" s="135"/>
      <c r="H63" s="135">
        <f>SUM(H38:H61)</f>
        <v>0</v>
      </c>
    </row>
    <row r="64" spans="1:8" ht="13.5" customHeight="1" x14ac:dyDescent="0.35">
      <c r="A64" s="22"/>
      <c r="B64" s="38"/>
      <c r="C64" s="19"/>
      <c r="D64" s="34"/>
      <c r="E64" s="34"/>
      <c r="F64" s="31"/>
      <c r="G64" s="31"/>
      <c r="H64" s="31"/>
    </row>
    <row r="65" spans="1:11" ht="12" customHeight="1" x14ac:dyDescent="0.35">
      <c r="A65" s="22"/>
      <c r="B65" s="38"/>
      <c r="C65" s="19"/>
      <c r="D65" s="34"/>
      <c r="E65" s="34"/>
      <c r="F65" s="31"/>
      <c r="G65" s="31"/>
      <c r="H65" s="31"/>
    </row>
    <row r="66" spans="1:11" ht="18.75" customHeight="1" x14ac:dyDescent="0.35">
      <c r="A66" s="12" t="s">
        <v>41</v>
      </c>
      <c r="B66" s="12" t="s">
        <v>42</v>
      </c>
      <c r="C66" s="10"/>
      <c r="D66" s="11"/>
      <c r="E66" s="11"/>
      <c r="F66" s="7"/>
      <c r="G66" s="16"/>
      <c r="H66" s="31"/>
    </row>
    <row r="67" spans="1:11" ht="24" customHeight="1" x14ac:dyDescent="0.35">
      <c r="A67" s="12"/>
      <c r="B67" s="155" t="s">
        <v>351</v>
      </c>
      <c r="C67" s="155"/>
      <c r="D67" s="155"/>
      <c r="E67" s="155"/>
      <c r="F67" s="155"/>
      <c r="G67" s="155"/>
      <c r="H67" s="155"/>
      <c r="J67" s="106" t="s">
        <v>296</v>
      </c>
      <c r="K67" s="107" t="s">
        <v>224</v>
      </c>
    </row>
    <row r="68" spans="1:11" ht="13.5" customHeight="1" x14ac:dyDescent="0.35">
      <c r="A68" s="12"/>
      <c r="B68" s="12"/>
      <c r="C68" s="10"/>
      <c r="D68" s="11"/>
      <c r="E68" s="11"/>
      <c r="F68" s="7"/>
      <c r="G68" s="16"/>
      <c r="H68" s="31"/>
      <c r="J68" s="100"/>
    </row>
    <row r="69" spans="1:11" ht="13.5" customHeight="1" x14ac:dyDescent="0.35">
      <c r="A69" s="22"/>
      <c r="B69" s="33" t="s">
        <v>43</v>
      </c>
      <c r="C69" s="10" t="s">
        <v>2</v>
      </c>
      <c r="D69" s="11" t="s">
        <v>3</v>
      </c>
      <c r="E69" s="104" t="s">
        <v>226</v>
      </c>
      <c r="F69" s="7" t="s">
        <v>4</v>
      </c>
      <c r="G69" s="16" t="s">
        <v>5</v>
      </c>
      <c r="H69" s="31"/>
    </row>
    <row r="70" spans="1:11" ht="13.5" customHeight="1" x14ac:dyDescent="0.35">
      <c r="A70" s="22"/>
      <c r="B70" s="38" t="s">
        <v>261</v>
      </c>
      <c r="C70" s="19"/>
      <c r="D70" s="20"/>
      <c r="F70" s="15">
        <v>0</v>
      </c>
      <c r="G70" s="15">
        <f>F70</f>
        <v>0</v>
      </c>
      <c r="H70" s="15"/>
    </row>
    <row r="71" spans="1:11" ht="13.5" customHeight="1" x14ac:dyDescent="0.35">
      <c r="A71" s="22"/>
      <c r="B71" s="38" t="s">
        <v>285</v>
      </c>
      <c r="C71" s="19">
        <v>0</v>
      </c>
      <c r="D71" s="20">
        <v>0</v>
      </c>
      <c r="E71" s="105"/>
      <c r="F71" s="15">
        <v>0</v>
      </c>
      <c r="G71" s="15">
        <f t="shared" ref="G71:G79" si="2">F71*D71*C71</f>
        <v>0</v>
      </c>
      <c r="H71" s="15"/>
      <c r="J71" s="99">
        <f>IF(AND(E71="",D71&lt;=1),'Mindestgagentarif ab 1.7.26'!G12,IF(E71="",'Mindestgagentarif ab 1.7.26'!I12,'Mindestgagentarif ab 1.7.26'!E12/6))</f>
        <v>2308.1536624597152</v>
      </c>
      <c r="K71" s="6" t="s">
        <v>223</v>
      </c>
    </row>
    <row r="72" spans="1:11" ht="13.5" customHeight="1" x14ac:dyDescent="0.35">
      <c r="A72" s="22"/>
      <c r="B72" s="38" t="s">
        <v>260</v>
      </c>
      <c r="C72" s="19">
        <v>0</v>
      </c>
      <c r="D72" s="20">
        <v>0</v>
      </c>
      <c r="E72" s="105"/>
      <c r="F72" s="15">
        <v>0</v>
      </c>
      <c r="G72" s="15">
        <f t="shared" si="2"/>
        <v>0</v>
      </c>
      <c r="H72" s="15"/>
      <c r="J72" s="99">
        <f>IF(AND(E72="",D72&lt;=1),'Mindestgagentarif ab 1.7.26'!G23,IF(E72="",'Mindestgagentarif ab 1.7.26'!I23,'Mindestgagentarif ab 1.7.26'!E23/6))</f>
        <v>1395.2775549868495</v>
      </c>
    </row>
    <row r="73" spans="1:11" ht="13.5" customHeight="1" x14ac:dyDescent="0.35">
      <c r="A73" s="22"/>
      <c r="B73" s="38" t="s">
        <v>342</v>
      </c>
      <c r="C73" s="19">
        <v>0</v>
      </c>
      <c r="D73" s="20">
        <v>0</v>
      </c>
      <c r="E73" s="105"/>
      <c r="F73" s="15">
        <v>0</v>
      </c>
      <c r="G73" s="15">
        <f>F73*D73*C73</f>
        <v>0</v>
      </c>
      <c r="H73" s="15"/>
      <c r="J73" s="99">
        <f>IF(AND(E73="",D73&lt;=1),'Mindestgagentarif ab 1.7.26'!G14,IF(E73="",'Mindestgagentarif ab 1.7.26'!I14,'Mindestgagentarif ab 1.7.26'!E14/6))</f>
        <v>2392.6483609941747</v>
      </c>
      <c r="K73" s="6" t="s">
        <v>227</v>
      </c>
    </row>
    <row r="74" spans="1:11" ht="13.5" customHeight="1" x14ac:dyDescent="0.35">
      <c r="A74" s="22"/>
      <c r="B74" s="38" t="s">
        <v>259</v>
      </c>
      <c r="C74" s="19">
        <v>0</v>
      </c>
      <c r="D74" s="20">
        <v>0</v>
      </c>
      <c r="E74" s="105"/>
      <c r="F74" s="15">
        <v>0</v>
      </c>
      <c r="G74" s="15">
        <f t="shared" si="2"/>
        <v>0</v>
      </c>
      <c r="H74" s="15"/>
      <c r="J74" s="99">
        <f>IF(AND(E74="",D74&lt;=1),'Mindestgagentarif ab 1.7.26'!G16,IF(E74="",'Mindestgagentarif ab 1.7.26'!I16,'Mindestgagentarif ab 1.7.26'!E16/6))</f>
        <v>2355.4661184952397</v>
      </c>
      <c r="K74" s="6" t="s">
        <v>227</v>
      </c>
    </row>
    <row r="75" spans="1:11" ht="13.5" customHeight="1" x14ac:dyDescent="0.35">
      <c r="A75" s="22"/>
      <c r="B75" s="38" t="s">
        <v>258</v>
      </c>
      <c r="C75" s="19">
        <v>0</v>
      </c>
      <c r="D75" s="20">
        <v>0</v>
      </c>
      <c r="E75" s="105"/>
      <c r="F75" s="15">
        <v>0</v>
      </c>
      <c r="G75" s="15">
        <f t="shared" si="2"/>
        <v>0</v>
      </c>
      <c r="H75" s="15"/>
      <c r="J75" s="99">
        <f>IF(AND(E75="",D75&lt;=1),'Mindestgagentarif ab 1.7.26'!G18,IF(E75="",'Mindestgagentarif ab 1.7.26'!I18,'Mindestgagentarif ab 1.7.26'!E18/6))</f>
        <v>1992.7544499634923</v>
      </c>
      <c r="K75" s="6" t="s">
        <v>227</v>
      </c>
    </row>
    <row r="76" spans="1:11" ht="13.5" customHeight="1" x14ac:dyDescent="0.35">
      <c r="A76" s="22"/>
      <c r="B76" s="38" t="s">
        <v>335</v>
      </c>
      <c r="C76" s="19">
        <v>0</v>
      </c>
      <c r="D76" s="20">
        <v>0</v>
      </c>
      <c r="E76" s="105"/>
      <c r="F76" s="15">
        <v>0</v>
      </c>
      <c r="G76" s="15">
        <f t="shared" si="2"/>
        <v>0</v>
      </c>
      <c r="H76" s="15"/>
      <c r="J76" s="99">
        <f>IF(AND(E76="",D76&lt;=1),'Mindestgagentarif ab 1.7.26'!G24,IF(E76="",'Mindestgagentarif ab 1.7.26'!I24,'Mindestgagentarif ab 1.7.26'!E24/6))</f>
        <v>1673.4054601912301</v>
      </c>
    </row>
    <row r="77" spans="1:11" ht="13.5" customHeight="1" x14ac:dyDescent="0.35">
      <c r="A77" s="22"/>
      <c r="B77" s="38" t="s">
        <v>249</v>
      </c>
      <c r="C77" s="19">
        <v>0</v>
      </c>
      <c r="D77" s="20">
        <v>0</v>
      </c>
      <c r="E77" s="105"/>
      <c r="F77" s="15">
        <v>0</v>
      </c>
      <c r="G77" s="15">
        <f>F77*D77*C77</f>
        <v>0</v>
      </c>
      <c r="H77" s="15"/>
      <c r="J77" s="99">
        <f>IF(AND(E77="",D77&lt;=1),'Mindestgagentarif ab 1.7.26'!G35,IF(E77="",'Mindestgagentarif ab 1.7.26'!I35,'Mindestgagentarif ab 1.7.26'!E35/6))</f>
        <v>1959.253229576213</v>
      </c>
      <c r="K77" s="6" t="s">
        <v>257</v>
      </c>
    </row>
    <row r="78" spans="1:11" ht="13.5" customHeight="1" x14ac:dyDescent="0.35">
      <c r="A78" s="22"/>
      <c r="B78" s="38" t="s">
        <v>343</v>
      </c>
      <c r="C78" s="19">
        <v>0</v>
      </c>
      <c r="D78" s="20">
        <v>0</v>
      </c>
      <c r="E78" s="105"/>
      <c r="F78" s="15">
        <v>0</v>
      </c>
      <c r="G78" s="15">
        <f>F78*D78*C78</f>
        <v>0</v>
      </c>
      <c r="H78" s="15"/>
      <c r="J78" s="99">
        <f>IF(AND(E78="",D78&lt;=1),'Mindestgagentarif ab 1.7.26'!G58,IF(E78="",'Mindestgagentarif ab 1.7.26'!I58,'Mindestgagentarif ab 1.7.26'!E58/6))</f>
        <v>1526.5241864154875</v>
      </c>
      <c r="K78" s="6" t="s">
        <v>353</v>
      </c>
    </row>
    <row r="79" spans="1:11" ht="13.5" customHeight="1" x14ac:dyDescent="0.35">
      <c r="A79" s="22"/>
      <c r="B79" s="39" t="s">
        <v>352</v>
      </c>
      <c r="C79" s="24">
        <v>0</v>
      </c>
      <c r="D79" s="25">
        <v>0</v>
      </c>
      <c r="E79" s="105"/>
      <c r="F79" s="26">
        <v>0</v>
      </c>
      <c r="G79" s="26">
        <f t="shared" si="2"/>
        <v>0</v>
      </c>
      <c r="H79" s="26"/>
      <c r="J79" s="99" t="e">
        <f>IF(AND(E79="",D79&lt;=1),'Mindestgagentarif ab 1.7.26'!#REF!,IF(E79="",'Mindestgagentarif ab 1.7.26'!#REF!,'Mindestgagentarif ab 1.7.26'!#REF!/6))</f>
        <v>#REF!</v>
      </c>
      <c r="K79" s="6" t="s">
        <v>354</v>
      </c>
    </row>
    <row r="80" spans="1:11" ht="13.5" customHeight="1" x14ac:dyDescent="0.35">
      <c r="A80" s="22"/>
      <c r="B80" s="33" t="s">
        <v>5</v>
      </c>
      <c r="C80" s="28"/>
      <c r="D80" s="29"/>
      <c r="E80" s="29"/>
      <c r="F80" s="16"/>
      <c r="G80" s="16"/>
      <c r="H80" s="16">
        <f>SUM(G70:G79)</f>
        <v>0</v>
      </c>
    </row>
    <row r="81" spans="1:11" ht="12" customHeight="1" x14ac:dyDescent="0.35">
      <c r="A81" s="22"/>
      <c r="B81" s="38"/>
      <c r="C81" s="19"/>
      <c r="D81" s="20"/>
      <c r="E81" s="20"/>
      <c r="F81" s="15"/>
      <c r="G81" s="15"/>
      <c r="H81" s="15"/>
    </row>
    <row r="82" spans="1:11" ht="13.5" customHeight="1" x14ac:dyDescent="0.35">
      <c r="A82" s="22"/>
      <c r="B82" s="33" t="s">
        <v>44</v>
      </c>
      <c r="C82" s="19"/>
      <c r="D82" s="20"/>
      <c r="E82" s="20"/>
      <c r="F82" s="7" t="s">
        <v>4</v>
      </c>
      <c r="G82" s="16" t="s">
        <v>5</v>
      </c>
      <c r="H82" s="15"/>
    </row>
    <row r="83" spans="1:11" ht="13.5" customHeight="1" x14ac:dyDescent="0.35">
      <c r="A83" s="22"/>
      <c r="B83" s="38" t="s">
        <v>262</v>
      </c>
      <c r="C83" s="19"/>
      <c r="D83" s="20"/>
      <c r="E83" s="20"/>
      <c r="F83" s="15">
        <v>0</v>
      </c>
      <c r="G83" s="15">
        <f>F83</f>
        <v>0</v>
      </c>
      <c r="H83" s="15"/>
    </row>
    <row r="84" spans="1:11" ht="13.5" customHeight="1" x14ac:dyDescent="0.35">
      <c r="A84" s="22"/>
      <c r="B84" s="38" t="s">
        <v>45</v>
      </c>
      <c r="C84" s="19"/>
      <c r="D84" s="20"/>
      <c r="E84" s="20"/>
      <c r="F84" s="15">
        <v>0</v>
      </c>
      <c r="G84" s="15">
        <f>F84</f>
        <v>0</v>
      </c>
      <c r="H84" s="15"/>
    </row>
    <row r="85" spans="1:11" ht="13.5" customHeight="1" x14ac:dyDescent="0.35">
      <c r="A85" s="22"/>
      <c r="B85" s="38" t="s">
        <v>263</v>
      </c>
      <c r="C85" s="19"/>
      <c r="D85" s="20"/>
      <c r="E85" s="20"/>
      <c r="F85" s="15">
        <v>0</v>
      </c>
      <c r="G85" s="15">
        <f>F85</f>
        <v>0</v>
      </c>
      <c r="H85" s="15"/>
    </row>
    <row r="86" spans="1:11" ht="13.5" customHeight="1" x14ac:dyDescent="0.35">
      <c r="A86" s="22"/>
      <c r="B86" s="38" t="s">
        <v>46</v>
      </c>
      <c r="C86" s="19"/>
      <c r="D86" s="20"/>
      <c r="E86" s="20"/>
      <c r="F86" s="15">
        <v>0</v>
      </c>
      <c r="G86" s="15">
        <f>F86</f>
        <v>0</v>
      </c>
      <c r="H86" s="15"/>
    </row>
    <row r="87" spans="1:11" ht="13.5" customHeight="1" x14ac:dyDescent="0.35">
      <c r="A87" s="22"/>
      <c r="B87" s="39" t="s">
        <v>264</v>
      </c>
      <c r="C87" s="24"/>
      <c r="D87" s="25"/>
      <c r="E87" s="25"/>
      <c r="F87" s="26">
        <v>0</v>
      </c>
      <c r="G87" s="26">
        <f>F87</f>
        <v>0</v>
      </c>
      <c r="H87" s="26"/>
    </row>
    <row r="88" spans="1:11" ht="13.5" customHeight="1" x14ac:dyDescent="0.35">
      <c r="A88" s="22"/>
      <c r="B88" s="33" t="s">
        <v>5</v>
      </c>
      <c r="C88" s="28"/>
      <c r="D88" s="29"/>
      <c r="E88" s="29"/>
      <c r="F88" s="16"/>
      <c r="G88" s="16"/>
      <c r="H88" s="16">
        <f>SUM(G83:G87)</f>
        <v>0</v>
      </c>
    </row>
    <row r="89" spans="1:11" ht="12" customHeight="1" x14ac:dyDescent="0.35">
      <c r="A89" s="22"/>
      <c r="B89" s="38"/>
      <c r="C89" s="19"/>
      <c r="D89" s="20"/>
      <c r="E89" s="20"/>
      <c r="F89" s="15"/>
      <c r="G89" s="15"/>
      <c r="H89" s="15"/>
    </row>
    <row r="90" spans="1:11" ht="13.5" customHeight="1" x14ac:dyDescent="0.35">
      <c r="A90" s="22"/>
      <c r="B90" s="33" t="s">
        <v>47</v>
      </c>
      <c r="C90" s="10" t="s">
        <v>2</v>
      </c>
      <c r="D90" s="11" t="s">
        <v>3</v>
      </c>
      <c r="E90" s="104" t="s">
        <v>226</v>
      </c>
      <c r="F90" s="7" t="s">
        <v>4</v>
      </c>
      <c r="G90" s="16" t="s">
        <v>5</v>
      </c>
      <c r="H90" s="15"/>
    </row>
    <row r="91" spans="1:11" ht="13.5" customHeight="1" x14ac:dyDescent="0.35">
      <c r="A91" s="22"/>
      <c r="B91" s="38" t="s">
        <v>337</v>
      </c>
      <c r="C91" s="19"/>
      <c r="D91" s="20"/>
      <c r="E91" s="20"/>
      <c r="F91" s="15">
        <v>0</v>
      </c>
      <c r="G91" s="15">
        <f>F91</f>
        <v>0</v>
      </c>
      <c r="H91" s="15"/>
    </row>
    <row r="92" spans="1:11" ht="13.5" customHeight="1" x14ac:dyDescent="0.35">
      <c r="A92" s="22"/>
      <c r="B92" s="38" t="s">
        <v>336</v>
      </c>
      <c r="C92" s="19">
        <v>0</v>
      </c>
      <c r="D92" s="20">
        <v>0</v>
      </c>
      <c r="E92" s="105"/>
      <c r="F92" s="15">
        <v>0</v>
      </c>
      <c r="G92" s="15">
        <f t="shared" ref="G92:G97" si="3">F92*D92*C92</f>
        <v>0</v>
      </c>
      <c r="H92" s="15"/>
      <c r="J92" s="99">
        <f>IF(AND(E92="",D92&lt;=1),'Mindestgagentarif ab 1.7.26'!G53,IF(E92="",'Mindestgagentarif ab 1.7.26'!I53,'Mindestgagentarif ab 1.7.26'!E53/6))</f>
        <v>2690.8151405195667</v>
      </c>
      <c r="K92" s="6" t="s">
        <v>338</v>
      </c>
    </row>
    <row r="93" spans="1:11" ht="13.5" customHeight="1" x14ac:dyDescent="0.35">
      <c r="A93" s="22"/>
      <c r="B93" s="38" t="s">
        <v>48</v>
      </c>
      <c r="C93" s="19">
        <v>0</v>
      </c>
      <c r="D93" s="20">
        <v>0</v>
      </c>
      <c r="E93" s="20"/>
      <c r="F93" s="15">
        <v>0</v>
      </c>
      <c r="G93" s="15">
        <f t="shared" si="3"/>
        <v>0</v>
      </c>
      <c r="H93" s="15"/>
    </row>
    <row r="94" spans="1:11" ht="13.5" customHeight="1" x14ac:dyDescent="0.35">
      <c r="A94" s="22"/>
      <c r="B94" s="38" t="s">
        <v>265</v>
      </c>
      <c r="C94" s="19">
        <v>0</v>
      </c>
      <c r="D94" s="20">
        <v>0</v>
      </c>
      <c r="E94" s="20"/>
      <c r="F94" s="15">
        <v>0</v>
      </c>
      <c r="G94" s="15">
        <f t="shared" si="3"/>
        <v>0</v>
      </c>
      <c r="H94" s="15"/>
    </row>
    <row r="95" spans="1:11" ht="13.5" customHeight="1" x14ac:dyDescent="0.35">
      <c r="A95" s="22"/>
      <c r="B95" s="38" t="s">
        <v>266</v>
      </c>
      <c r="C95" s="19">
        <v>0</v>
      </c>
      <c r="D95" s="20">
        <v>0</v>
      </c>
      <c r="E95" s="105"/>
      <c r="F95" s="15">
        <v>0</v>
      </c>
      <c r="G95" s="15">
        <f t="shared" si="3"/>
        <v>0</v>
      </c>
      <c r="H95" s="15"/>
      <c r="J95" s="99">
        <f>IF(AND(E95="",D95&lt;=1),'Mindestgagentarif ab 1.7.26'!G48,IF(E95="",'Mindestgagentarif ab 1.7.26'!I48,'Mindestgagentarif ab 1.7.26'!E48/6))</f>
        <v>2392.6424359563416</v>
      </c>
    </row>
    <row r="96" spans="1:11" ht="13.5" customHeight="1" x14ac:dyDescent="0.35">
      <c r="A96" s="22"/>
      <c r="B96" s="38" t="s">
        <v>49</v>
      </c>
      <c r="C96" s="19">
        <v>0</v>
      </c>
      <c r="D96" s="20">
        <v>0</v>
      </c>
      <c r="E96" s="105"/>
      <c r="F96" s="15">
        <v>0</v>
      </c>
      <c r="G96" s="15">
        <f t="shared" si="3"/>
        <v>0</v>
      </c>
      <c r="H96" s="15"/>
      <c r="J96" s="99">
        <f>IF(AND(E96="",D96&lt;=1),'Mindestgagentarif ab 1.7.26'!G46,IF(E96="",'Mindestgagentarif ab 1.7.26'!I46,'Mindestgagentarif ab 1.7.26'!E46/6))</f>
        <v>1615.7013252589759</v>
      </c>
    </row>
    <row r="97" spans="1:11" ht="13.5" customHeight="1" x14ac:dyDescent="0.35">
      <c r="A97" s="22"/>
      <c r="B97" s="39" t="s">
        <v>50</v>
      </c>
      <c r="C97" s="24">
        <v>0</v>
      </c>
      <c r="D97" s="25">
        <v>0</v>
      </c>
      <c r="E97" s="105"/>
      <c r="F97" s="26">
        <v>0</v>
      </c>
      <c r="G97" s="26">
        <f t="shared" si="3"/>
        <v>0</v>
      </c>
      <c r="H97" s="26"/>
      <c r="J97" s="99">
        <f>IF(AND(E97="",D97&lt;=1),'Mindestgagentarif ab 1.7.26'!G43,IF(E97="",'Mindestgagentarif ab 1.7.26'!I43,'Mindestgagentarif ab 1.7.26'!E43/6))</f>
        <v>1817.6726179233092</v>
      </c>
      <c r="K97" s="6" t="s">
        <v>247</v>
      </c>
    </row>
    <row r="98" spans="1:11" ht="13.5" customHeight="1" x14ac:dyDescent="0.35">
      <c r="A98" s="22"/>
      <c r="B98" s="33" t="s">
        <v>5</v>
      </c>
      <c r="C98" s="28"/>
      <c r="D98" s="29"/>
      <c r="E98" s="29"/>
      <c r="F98" s="16"/>
      <c r="G98" s="16"/>
      <c r="H98" s="16">
        <f>SUM(G91:G97)</f>
        <v>0</v>
      </c>
    </row>
    <row r="99" spans="1:11" ht="12" customHeight="1" x14ac:dyDescent="0.35">
      <c r="A99" s="22"/>
      <c r="B99" s="38"/>
      <c r="C99" s="19"/>
      <c r="D99" s="20"/>
      <c r="E99" s="20"/>
      <c r="F99" s="15"/>
      <c r="G99" s="15"/>
      <c r="H99" s="15"/>
    </row>
    <row r="100" spans="1:11" ht="13.5" customHeight="1" x14ac:dyDescent="0.35">
      <c r="A100" s="22"/>
      <c r="B100" s="33" t="s">
        <v>207</v>
      </c>
      <c r="C100" s="10" t="s">
        <v>2</v>
      </c>
      <c r="D100" s="11" t="s">
        <v>3</v>
      </c>
      <c r="E100" s="104" t="s">
        <v>226</v>
      </c>
      <c r="F100" s="7" t="s">
        <v>4</v>
      </c>
      <c r="G100" s="16" t="s">
        <v>5</v>
      </c>
      <c r="H100" s="15"/>
    </row>
    <row r="101" spans="1:11" ht="13.5" customHeight="1" x14ac:dyDescent="0.35">
      <c r="A101" s="22"/>
      <c r="B101" s="38" t="s">
        <v>201</v>
      </c>
      <c r="C101" s="19">
        <v>0</v>
      </c>
      <c r="D101" s="20">
        <v>0</v>
      </c>
      <c r="E101" s="105"/>
      <c r="F101" s="15">
        <v>0</v>
      </c>
      <c r="G101" s="15">
        <f t="shared" ref="G101:G109" si="4">F101*D101*C101</f>
        <v>0</v>
      </c>
      <c r="H101" s="15"/>
      <c r="J101" s="99">
        <f>IF(AND(E101="",D101&lt;=1),'Mindestgagentarif ab 1.7.26'!G28,IF(E101="",'Mindestgagentarif ab 1.7.26'!I28,'Mindestgagentarif ab 1.7.26'!E28/6))</f>
        <v>2981.8944540949255</v>
      </c>
      <c r="K101" s="6" t="s">
        <v>347</v>
      </c>
    </row>
    <row r="102" spans="1:11" ht="13.5" customHeight="1" x14ac:dyDescent="0.35">
      <c r="A102" s="22"/>
      <c r="B102" s="17" t="s">
        <v>267</v>
      </c>
      <c r="C102" s="19">
        <v>0</v>
      </c>
      <c r="D102" s="20">
        <v>0</v>
      </c>
      <c r="E102" s="105"/>
      <c r="F102" s="15">
        <v>0</v>
      </c>
      <c r="G102" s="15">
        <f t="shared" si="4"/>
        <v>0</v>
      </c>
      <c r="H102" s="15"/>
      <c r="J102" s="99">
        <f>IF(AND(E102="",D102&lt;=1),'Mindestgagentarif ab 1.7.26'!G30,IF(E102="",'Mindestgagentarif ab 1.7.26'!I30,'Mindestgagentarif ab 1.7.26'!E30/6))</f>
        <v>2195.1913611384002</v>
      </c>
    </row>
    <row r="103" spans="1:11" ht="13.5" customHeight="1" x14ac:dyDescent="0.35">
      <c r="A103" s="22"/>
      <c r="B103" s="17" t="s">
        <v>272</v>
      </c>
      <c r="C103" s="19">
        <v>0</v>
      </c>
      <c r="D103" s="20">
        <v>0</v>
      </c>
      <c r="E103" s="105"/>
      <c r="F103" s="15">
        <v>0</v>
      </c>
      <c r="G103" s="15">
        <f t="shared" si="4"/>
        <v>0</v>
      </c>
      <c r="H103" s="15"/>
      <c r="J103" s="99">
        <f>IF(AND(E103="",D103&lt;=1),'Mindestgagentarif ab 1.7.26'!G36,IF(E103="",'Mindestgagentarif ab 1.7.26'!I36,'Mindestgagentarif ab 1.7.26'!E36/6))</f>
        <v>1959.253229576213</v>
      </c>
    </row>
    <row r="104" spans="1:11" ht="13.5" customHeight="1" x14ac:dyDescent="0.35">
      <c r="A104" s="22"/>
      <c r="B104" s="17" t="s">
        <v>268</v>
      </c>
      <c r="C104" s="19">
        <v>0</v>
      </c>
      <c r="D104" s="20">
        <v>0</v>
      </c>
      <c r="E104" s="105"/>
      <c r="F104" s="15">
        <v>0</v>
      </c>
      <c r="G104" s="15">
        <f t="shared" si="4"/>
        <v>0</v>
      </c>
      <c r="H104" s="15"/>
      <c r="J104" s="99">
        <f>IF(AND(E104="",D104&lt;=1),'Mindestgagentarif ab 1.7.26'!G52,IF(E104="",'Mindestgagentarif ab 1.7.26'!I52,'Mindestgagentarif ab 1.7.26'!E52/6))</f>
        <v>2099.9438065080485</v>
      </c>
      <c r="K104" s="6" t="s">
        <v>228</v>
      </c>
    </row>
    <row r="105" spans="1:11" ht="13.5" customHeight="1" x14ac:dyDescent="0.35">
      <c r="A105" s="22"/>
      <c r="B105" s="38" t="s">
        <v>269</v>
      </c>
      <c r="C105" s="19">
        <v>0</v>
      </c>
      <c r="D105" s="20">
        <v>0</v>
      </c>
      <c r="E105" s="20"/>
      <c r="F105" s="15">
        <v>0</v>
      </c>
      <c r="G105" s="15">
        <f t="shared" si="4"/>
        <v>0</v>
      </c>
      <c r="H105" s="15"/>
    </row>
    <row r="106" spans="1:11" ht="13.5" customHeight="1" x14ac:dyDescent="0.35">
      <c r="A106" s="22"/>
      <c r="B106" s="38" t="s">
        <v>270</v>
      </c>
      <c r="C106" s="19">
        <v>0</v>
      </c>
      <c r="D106" s="20">
        <v>0</v>
      </c>
      <c r="E106" s="105"/>
      <c r="F106" s="15">
        <v>0</v>
      </c>
      <c r="G106" s="15">
        <f t="shared" si="4"/>
        <v>0</v>
      </c>
      <c r="H106" s="15"/>
      <c r="J106" s="99">
        <f>IF(AND(E106="",D106&lt;=1),'Mindestgagentarif ab 1.7.26'!G38,IF(E106="",'Mindestgagentarif ab 1.7.26'!I38,'Mindestgagentarif ab 1.7.26'!E38/6))</f>
        <v>2392.6454079176165</v>
      </c>
    </row>
    <row r="107" spans="1:11" ht="13.5" customHeight="1" x14ac:dyDescent="0.35">
      <c r="A107" s="22"/>
      <c r="B107" s="38" t="s">
        <v>271</v>
      </c>
      <c r="C107" s="19">
        <v>0</v>
      </c>
      <c r="D107" s="20">
        <v>0</v>
      </c>
      <c r="E107" s="105"/>
      <c r="F107" s="15">
        <v>0</v>
      </c>
      <c r="G107" s="15">
        <f t="shared" si="4"/>
        <v>0</v>
      </c>
      <c r="H107" s="15"/>
      <c r="J107" s="99">
        <f>IF(AND(E107="",D107&lt;=1),'Mindestgagentarif ab 1.7.26'!G39,IF(E107="",'Mindestgagentarif ab 1.7.26'!I39,'Mindestgagentarif ab 1.7.26'!E39/6))</f>
        <v>1561.7022605529678</v>
      </c>
    </row>
    <row r="108" spans="1:11" ht="13.5" customHeight="1" x14ac:dyDescent="0.35">
      <c r="A108" s="22"/>
      <c r="B108" s="38" t="s">
        <v>343</v>
      </c>
      <c r="C108" s="19">
        <v>0</v>
      </c>
      <c r="D108" s="20">
        <v>0</v>
      </c>
      <c r="E108" s="105"/>
      <c r="F108" s="15">
        <v>1</v>
      </c>
      <c r="G108" s="15">
        <f>F108*D108*C108</f>
        <v>0</v>
      </c>
      <c r="H108" s="15"/>
      <c r="J108" s="99">
        <f>IF(AND(E108="",D108&lt;=1),'Mindestgagentarif ab 1.7.26'!G58,IF(E108="",'Mindestgagentarif ab 1.7.26'!I58,'Mindestgagentarif ab 1.7.26'!E58/6))</f>
        <v>1526.5241864154875</v>
      </c>
    </row>
    <row r="109" spans="1:11" ht="13.5" customHeight="1" x14ac:dyDescent="0.35">
      <c r="A109" s="22"/>
      <c r="B109" s="39" t="s">
        <v>252</v>
      </c>
      <c r="C109" s="24">
        <v>0</v>
      </c>
      <c r="D109" s="25">
        <v>0</v>
      </c>
      <c r="E109" s="25"/>
      <c r="F109" s="26">
        <v>0</v>
      </c>
      <c r="G109" s="26">
        <f t="shared" si="4"/>
        <v>0</v>
      </c>
      <c r="H109" s="26"/>
      <c r="K109" s="6" t="s">
        <v>339</v>
      </c>
    </row>
    <row r="110" spans="1:11" ht="13.5" customHeight="1" x14ac:dyDescent="0.35">
      <c r="A110" s="22"/>
      <c r="B110" s="33" t="s">
        <v>5</v>
      </c>
      <c r="C110" s="28"/>
      <c r="D110" s="29"/>
      <c r="E110" s="29"/>
      <c r="F110" s="16"/>
      <c r="G110" s="16"/>
      <c r="H110" s="16">
        <f>SUM(G101:G109)</f>
        <v>0</v>
      </c>
    </row>
    <row r="111" spans="1:11" ht="12" customHeight="1" x14ac:dyDescent="0.35">
      <c r="A111" s="22"/>
      <c r="B111" s="38"/>
      <c r="C111" s="19"/>
      <c r="D111" s="20"/>
      <c r="E111" s="20"/>
      <c r="F111" s="15"/>
      <c r="G111" s="15"/>
      <c r="H111" s="15"/>
    </row>
    <row r="112" spans="1:11" ht="13.5" customHeight="1" x14ac:dyDescent="0.35">
      <c r="A112" s="22"/>
      <c r="B112" s="33" t="s">
        <v>51</v>
      </c>
      <c r="C112" s="10" t="s">
        <v>2</v>
      </c>
      <c r="D112" s="11" t="s">
        <v>3</v>
      </c>
      <c r="E112" s="104" t="s">
        <v>226</v>
      </c>
      <c r="F112" s="7" t="s">
        <v>4</v>
      </c>
      <c r="G112" s="16" t="s">
        <v>5</v>
      </c>
      <c r="H112" s="15"/>
    </row>
    <row r="113" spans="1:11" ht="13.5" customHeight="1" x14ac:dyDescent="0.35">
      <c r="A113" s="22"/>
      <c r="B113" s="38" t="s">
        <v>273</v>
      </c>
      <c r="C113" s="19">
        <v>0</v>
      </c>
      <c r="D113" s="20">
        <v>0</v>
      </c>
      <c r="E113" s="105"/>
      <c r="F113" s="15">
        <v>0</v>
      </c>
      <c r="G113" s="15">
        <f>F113*D113*C113</f>
        <v>0</v>
      </c>
      <c r="H113" s="15"/>
      <c r="J113" s="99">
        <f>IF(AND(E113="",D113&lt;=1),'Mindestgagentarif ab 1.7.26'!G50,IF(E113="",'Mindestgagentarif ab 1.7.26'!I50,'Mindestgagentarif ab 1.7.26'!E50/6))</f>
        <v>3284.1760443428043</v>
      </c>
      <c r="K113" s="6" t="s">
        <v>229</v>
      </c>
    </row>
    <row r="114" spans="1:11" ht="13.5" customHeight="1" x14ac:dyDescent="0.35">
      <c r="A114" s="22"/>
      <c r="B114" s="38" t="s">
        <v>251</v>
      </c>
      <c r="C114" s="19">
        <v>0</v>
      </c>
      <c r="D114" s="20">
        <v>0</v>
      </c>
      <c r="E114" s="105"/>
      <c r="F114" s="15">
        <v>0</v>
      </c>
      <c r="G114" s="15">
        <f>F114*D114*C114</f>
        <v>0</v>
      </c>
      <c r="H114" s="15"/>
      <c r="J114" s="99">
        <f>IF(AND(E114="",D114&lt;=1),'Mindestgagentarif ab 1.7.26'!G51,IF(E114="",'Mindestgagentarif ab 1.7.26'!I51,'Mindestgagentarif ab 1.7.26'!E51/6))</f>
        <v>2660.3309818247562</v>
      </c>
    </row>
    <row r="115" spans="1:11" ht="13.5" customHeight="1" x14ac:dyDescent="0.35">
      <c r="A115" s="22"/>
      <c r="B115" s="38" t="s">
        <v>274</v>
      </c>
      <c r="C115" s="19">
        <v>0</v>
      </c>
      <c r="D115" s="20">
        <v>0</v>
      </c>
      <c r="E115" s="105"/>
      <c r="F115" s="15">
        <v>0</v>
      </c>
      <c r="G115" s="15">
        <f>F115*D115*C115</f>
        <v>0</v>
      </c>
      <c r="H115" s="15"/>
      <c r="J115" s="99">
        <f>IF(AND(E115="",D115&lt;=1),'Mindestgagentarif ab 1.7.26'!G52,IF(E115="",'Mindestgagentarif ab 1.7.26'!I52,'Mindestgagentarif ab 1.7.26'!E52/6))</f>
        <v>2099.9438065080485</v>
      </c>
    </row>
    <row r="116" spans="1:11" ht="13.5" customHeight="1" x14ac:dyDescent="0.35">
      <c r="A116" s="22"/>
      <c r="B116" s="39" t="s">
        <v>52</v>
      </c>
      <c r="C116" s="24">
        <v>0</v>
      </c>
      <c r="D116" s="25">
        <v>0</v>
      </c>
      <c r="E116" s="105"/>
      <c r="F116" s="26">
        <v>0</v>
      </c>
      <c r="G116" s="26">
        <f>F116*D116*C116</f>
        <v>0</v>
      </c>
      <c r="H116" s="26"/>
      <c r="J116" s="99" t="e">
        <f>IF(AND(E116="",D116&lt;=1),'Mindestgagentarif ab 1.7.26'!#REF!,IF(E116="",'Mindestgagentarif ab 1.7.26'!#REF!,'Mindestgagentarif ab 1.7.26'!#REF!/6))</f>
        <v>#REF!</v>
      </c>
    </row>
    <row r="117" spans="1:11" ht="13.5" customHeight="1" x14ac:dyDescent="0.35">
      <c r="A117" s="22"/>
      <c r="B117" s="33" t="s">
        <v>5</v>
      </c>
      <c r="C117" s="28"/>
      <c r="D117" s="29"/>
      <c r="E117" s="29"/>
      <c r="F117" s="16"/>
      <c r="G117" s="16"/>
      <c r="H117" s="16">
        <f>SUM(G113:G116)</f>
        <v>0</v>
      </c>
    </row>
    <row r="118" spans="1:11" ht="12" customHeight="1" x14ac:dyDescent="0.35">
      <c r="A118" s="22"/>
      <c r="B118" s="38"/>
      <c r="C118" s="19"/>
      <c r="D118" s="20"/>
      <c r="E118" s="20"/>
      <c r="F118" s="15"/>
      <c r="G118" s="15"/>
      <c r="H118" s="15"/>
    </row>
    <row r="119" spans="1:11" ht="13.5" customHeight="1" x14ac:dyDescent="0.35">
      <c r="A119" s="22"/>
      <c r="B119" s="33" t="s">
        <v>53</v>
      </c>
      <c r="C119" s="10" t="s">
        <v>2</v>
      </c>
      <c r="D119" s="11" t="s">
        <v>3</v>
      </c>
      <c r="E119" s="104" t="s">
        <v>226</v>
      </c>
      <c r="F119" s="7" t="s">
        <v>4</v>
      </c>
      <c r="G119" s="16" t="s">
        <v>5</v>
      </c>
      <c r="H119" s="15"/>
    </row>
    <row r="120" spans="1:11" ht="13.5" customHeight="1" x14ac:dyDescent="0.35">
      <c r="A120" s="22"/>
      <c r="B120" s="38" t="s">
        <v>254</v>
      </c>
      <c r="C120" s="19">
        <v>0</v>
      </c>
      <c r="D120" s="20">
        <v>0</v>
      </c>
      <c r="E120" s="105"/>
      <c r="F120" s="15">
        <v>0</v>
      </c>
      <c r="G120" s="15">
        <f t="shared" ref="G120:G125" si="5">F120*D120*C120</f>
        <v>0</v>
      </c>
      <c r="H120" s="15"/>
      <c r="J120" s="99">
        <f>IF(AND(E120="",D120&lt;=1),'Mindestgagentarif ab 1.7.26'!G55,IF(E120="",'Mindestgagentarif ab 1.7.26'!I55,'Mindestgagentarif ab 1.7.26'!E55/6))</f>
        <v>2135.0356192807553</v>
      </c>
    </row>
    <row r="121" spans="1:11" ht="13.5" customHeight="1" x14ac:dyDescent="0.35">
      <c r="A121" s="22"/>
      <c r="B121" s="38" t="s">
        <v>255</v>
      </c>
      <c r="C121" s="19">
        <v>0</v>
      </c>
      <c r="D121" s="20">
        <v>0</v>
      </c>
      <c r="E121" s="105"/>
      <c r="F121" s="15">
        <v>0</v>
      </c>
      <c r="G121" s="15">
        <f t="shared" si="5"/>
        <v>0</v>
      </c>
      <c r="H121" s="15"/>
      <c r="J121" s="99">
        <f>IF(AND(E121="",D121&lt;=1),'Mindestgagentarif ab 1.7.26'!G56,IF(E121="",'Mindestgagentarif ab 1.7.26'!I56,'Mindestgagentarif ab 1.7.26'!E56/6))</f>
        <v>1615.7013252589759</v>
      </c>
    </row>
    <row r="122" spans="1:11" ht="13.5" customHeight="1" x14ac:dyDescent="0.35">
      <c r="A122" s="22"/>
      <c r="B122" s="38" t="s">
        <v>253</v>
      </c>
      <c r="C122" s="19">
        <v>0</v>
      </c>
      <c r="D122" s="20">
        <v>0</v>
      </c>
      <c r="E122" s="105"/>
      <c r="F122" s="15">
        <v>0</v>
      </c>
      <c r="G122" s="15">
        <f t="shared" si="5"/>
        <v>0</v>
      </c>
      <c r="H122" s="15"/>
      <c r="J122" s="99">
        <f>IF(AND(E120="",D120&lt;=1),'Mindestgagentarif ab 1.7.26'!G55,IF(E120="",'Mindestgagentarif ab 1.7.26'!I55,'Mindestgagentarif ab 1.7.26'!E55/6))</f>
        <v>2135.0356192807553</v>
      </c>
    </row>
    <row r="123" spans="1:11" ht="13.5" customHeight="1" x14ac:dyDescent="0.35">
      <c r="A123" s="22"/>
      <c r="B123" s="38" t="s">
        <v>54</v>
      </c>
      <c r="C123" s="19">
        <v>0</v>
      </c>
      <c r="D123" s="20">
        <v>0</v>
      </c>
      <c r="E123" s="105"/>
      <c r="F123" s="15">
        <v>0</v>
      </c>
      <c r="G123" s="15">
        <f t="shared" si="5"/>
        <v>0</v>
      </c>
      <c r="H123" s="15"/>
      <c r="J123" s="99">
        <f>IF(AND(E121="",D121&lt;=1),'Mindestgagentarif ab 1.7.26'!G56,IF(E121="",'Mindestgagentarif ab 1.7.26'!I56,'Mindestgagentarif ab 1.7.26'!E56/6))</f>
        <v>1615.7013252589759</v>
      </c>
    </row>
    <row r="124" spans="1:11" ht="13.5" customHeight="1" x14ac:dyDescent="0.35">
      <c r="A124" s="22"/>
      <c r="B124" s="38" t="s">
        <v>275</v>
      </c>
      <c r="C124" s="19">
        <v>0</v>
      </c>
      <c r="D124" s="20">
        <v>0</v>
      </c>
      <c r="E124" s="105"/>
      <c r="F124" s="15">
        <v>0</v>
      </c>
      <c r="G124" s="15">
        <f t="shared" si="5"/>
        <v>0</v>
      </c>
      <c r="H124" s="15"/>
      <c r="J124" s="99">
        <f>IF(AND(E121="",D121&lt;=1),'Mindestgagentarif ab 1.7.26'!G56,IF(E121="",'Mindestgagentarif ab 1.7.26'!I56,'Mindestgagentarif ab 1.7.26'!E56/6))</f>
        <v>1615.7013252589759</v>
      </c>
      <c r="K124" s="6" t="s">
        <v>230</v>
      </c>
    </row>
    <row r="125" spans="1:11" ht="13.5" customHeight="1" x14ac:dyDescent="0.35">
      <c r="A125" s="22"/>
      <c r="B125" s="39" t="s">
        <v>52</v>
      </c>
      <c r="C125" s="24">
        <v>0</v>
      </c>
      <c r="D125" s="25">
        <v>0</v>
      </c>
      <c r="E125" s="105"/>
      <c r="F125" s="26">
        <v>0</v>
      </c>
      <c r="G125" s="26">
        <f t="shared" si="5"/>
        <v>0</v>
      </c>
      <c r="H125" s="26"/>
      <c r="J125" s="99" t="e">
        <f>IF(AND(E116="",D116&lt;=1),'Mindestgagentarif ab 1.7.26'!#REF!,IF(E116="",'Mindestgagentarif ab 1.7.26'!#REF!,'Mindestgagentarif ab 1.7.26'!#REF!/6))</f>
        <v>#REF!</v>
      </c>
    </row>
    <row r="126" spans="1:11" ht="13.5" customHeight="1" x14ac:dyDescent="0.35">
      <c r="A126" s="22"/>
      <c r="B126" s="33" t="s">
        <v>5</v>
      </c>
      <c r="C126" s="28"/>
      <c r="D126" s="29"/>
      <c r="E126" s="29"/>
      <c r="F126" s="16"/>
      <c r="G126" s="16"/>
      <c r="H126" s="16">
        <f>SUM(G120:G125)</f>
        <v>0</v>
      </c>
    </row>
    <row r="127" spans="1:11" ht="12" customHeight="1" x14ac:dyDescent="0.35">
      <c r="A127" s="22"/>
      <c r="B127" s="38"/>
      <c r="C127" s="19"/>
      <c r="D127" s="20"/>
      <c r="E127" s="20"/>
      <c r="F127" s="15"/>
      <c r="G127" s="15"/>
      <c r="H127" s="15"/>
    </row>
    <row r="128" spans="1:11" s="61" customFormat="1" ht="13.5" customHeight="1" x14ac:dyDescent="0.35">
      <c r="A128" s="62"/>
      <c r="B128" s="79" t="s">
        <v>182</v>
      </c>
      <c r="C128" s="80" t="s">
        <v>176</v>
      </c>
      <c r="D128" s="81"/>
      <c r="E128" s="81"/>
      <c r="F128" s="92" t="s">
        <v>183</v>
      </c>
      <c r="G128" s="82"/>
      <c r="H128" s="83"/>
      <c r="J128" s="101"/>
    </row>
    <row r="129" spans="1:10" s="61" customFormat="1" ht="13.5" customHeight="1" x14ac:dyDescent="0.25">
      <c r="A129" s="62"/>
      <c r="B129" s="79" t="s">
        <v>181</v>
      </c>
      <c r="C129" s="84">
        <v>25</v>
      </c>
      <c r="D129" s="85"/>
      <c r="E129" s="85"/>
      <c r="F129" s="82">
        <f>SUM(H80:H126)</f>
        <v>0</v>
      </c>
      <c r="G129" s="82">
        <f>F129*C129%</f>
        <v>0</v>
      </c>
      <c r="H129" s="83">
        <f>G129</f>
        <v>0</v>
      </c>
      <c r="J129" s="101"/>
    </row>
    <row r="130" spans="1:10" ht="12" customHeight="1" x14ac:dyDescent="0.35">
      <c r="A130" s="22"/>
      <c r="B130" s="38"/>
      <c r="C130" s="19"/>
      <c r="D130" s="20"/>
      <c r="E130" s="20"/>
      <c r="F130" s="15"/>
      <c r="G130" s="15"/>
      <c r="H130" s="31"/>
    </row>
    <row r="131" spans="1:10" ht="13.5" customHeight="1" x14ac:dyDescent="0.35">
      <c r="A131" s="131"/>
      <c r="B131" s="132" t="s">
        <v>55</v>
      </c>
      <c r="C131" s="133"/>
      <c r="D131" s="134"/>
      <c r="E131" s="134"/>
      <c r="F131" s="135"/>
      <c r="G131" s="135"/>
      <c r="H131" s="135">
        <f>SUM(H80:H130)</f>
        <v>0</v>
      </c>
    </row>
    <row r="132" spans="1:10" ht="13.5" customHeight="1" x14ac:dyDescent="0.35">
      <c r="A132" s="22"/>
      <c r="B132" s="33"/>
      <c r="C132" s="28"/>
      <c r="D132" s="37"/>
      <c r="E132" s="37"/>
      <c r="F132" s="30"/>
      <c r="G132" s="30"/>
      <c r="H132" s="30"/>
    </row>
    <row r="133" spans="1:10" ht="13.5" customHeight="1" x14ac:dyDescent="0.35">
      <c r="A133" s="22"/>
      <c r="B133" s="38"/>
      <c r="C133" s="19"/>
      <c r="D133" s="34"/>
      <c r="E133" s="34"/>
      <c r="F133" s="31"/>
      <c r="G133" s="31"/>
      <c r="H133" s="31"/>
    </row>
    <row r="134" spans="1:10" ht="18.75" customHeight="1" x14ac:dyDescent="0.35">
      <c r="A134" s="12" t="s">
        <v>56</v>
      </c>
      <c r="B134" s="12" t="s">
        <v>184</v>
      </c>
      <c r="C134" s="19"/>
      <c r="D134" s="34"/>
      <c r="E134" s="34"/>
      <c r="F134" s="31"/>
      <c r="G134" s="31"/>
      <c r="H134" s="31"/>
    </row>
    <row r="135" spans="1:10" ht="13.5" customHeight="1" x14ac:dyDescent="0.35">
      <c r="A135" s="22"/>
      <c r="B135" s="33" t="s">
        <v>185</v>
      </c>
      <c r="C135" s="10"/>
      <c r="D135" s="4" t="s">
        <v>3</v>
      </c>
      <c r="F135" s="5" t="s">
        <v>4</v>
      </c>
      <c r="G135" s="30" t="s">
        <v>5</v>
      </c>
      <c r="H135" s="31"/>
    </row>
    <row r="136" spans="1:10" ht="13.5" customHeight="1" x14ac:dyDescent="0.35">
      <c r="A136" s="22"/>
      <c r="B136" s="38" t="s">
        <v>277</v>
      </c>
      <c r="C136" s="19"/>
      <c r="D136" s="34">
        <f>'Anlage "Reisekosten"'!E54</f>
        <v>0</v>
      </c>
      <c r="E136" s="34"/>
      <c r="F136" s="31">
        <v>15.4</v>
      </c>
      <c r="G136" s="31">
        <f t="shared" ref="G136:G142" si="6">D136*F136</f>
        <v>0</v>
      </c>
      <c r="H136" s="31"/>
    </row>
    <row r="137" spans="1:10" ht="13.5" customHeight="1" x14ac:dyDescent="0.35">
      <c r="A137" s="22"/>
      <c r="B137" s="38" t="s">
        <v>278</v>
      </c>
      <c r="C137" s="19"/>
      <c r="D137" s="34">
        <f>'Anlage "Reisekosten"'!F54</f>
        <v>0</v>
      </c>
      <c r="E137" s="34"/>
      <c r="F137" s="31">
        <v>26.4</v>
      </c>
      <c r="G137" s="31">
        <f t="shared" si="6"/>
        <v>0</v>
      </c>
      <c r="H137" s="31"/>
    </row>
    <row r="138" spans="1:10" ht="13.5" customHeight="1" x14ac:dyDescent="0.35">
      <c r="A138" s="22"/>
      <c r="B138" s="38" t="s">
        <v>279</v>
      </c>
      <c r="C138" s="19"/>
      <c r="D138" s="34">
        <f>'Anlage "Reisekosten"'!G54</f>
        <v>0</v>
      </c>
      <c r="E138" s="34"/>
      <c r="F138" s="31">
        <v>0</v>
      </c>
      <c r="G138" s="31">
        <f t="shared" si="6"/>
        <v>0</v>
      </c>
      <c r="H138" s="31"/>
    </row>
    <row r="139" spans="1:10" ht="13.5" customHeight="1" x14ac:dyDescent="0.35">
      <c r="A139" s="22"/>
      <c r="B139" s="38" t="s">
        <v>280</v>
      </c>
      <c r="C139" s="19"/>
      <c r="D139" s="34">
        <f>'Anlage "Reisekosten"'!H54</f>
        <v>0</v>
      </c>
      <c r="E139" s="34"/>
      <c r="F139" s="31">
        <v>0</v>
      </c>
      <c r="G139" s="31">
        <f t="shared" si="6"/>
        <v>0</v>
      </c>
      <c r="H139" s="31"/>
    </row>
    <row r="140" spans="1:10" ht="13.5" customHeight="1" x14ac:dyDescent="0.35">
      <c r="A140" s="22"/>
      <c r="B140" s="38" t="s">
        <v>349</v>
      </c>
      <c r="C140" s="19"/>
      <c r="D140" s="34">
        <f>'Anlage "Reisekosten"'!I54</f>
        <v>0</v>
      </c>
      <c r="E140" s="34"/>
      <c r="F140" s="31">
        <v>0</v>
      </c>
      <c r="G140" s="31">
        <f>D140*F140</f>
        <v>0</v>
      </c>
      <c r="H140" s="31"/>
    </row>
    <row r="141" spans="1:10" ht="13.5" customHeight="1" x14ac:dyDescent="0.35">
      <c r="A141" s="22"/>
      <c r="B141" s="38" t="s">
        <v>186</v>
      </c>
      <c r="C141" s="19"/>
      <c r="D141" s="34">
        <f>'Anlage "Reisekosten"'!J54</f>
        <v>0</v>
      </c>
      <c r="E141" s="34"/>
      <c r="F141" s="31">
        <v>0</v>
      </c>
      <c r="G141" s="31">
        <f t="shared" si="6"/>
        <v>0</v>
      </c>
      <c r="H141" s="31"/>
    </row>
    <row r="142" spans="1:10" ht="13.5" customHeight="1" x14ac:dyDescent="0.35">
      <c r="A142" s="22"/>
      <c r="B142" s="39" t="s">
        <v>187</v>
      </c>
      <c r="C142" s="24"/>
      <c r="D142" s="25">
        <f>'Anlage "Reisekosten"'!K54</f>
        <v>0</v>
      </c>
      <c r="E142" s="25"/>
      <c r="F142" s="26">
        <v>0</v>
      </c>
      <c r="G142" s="26">
        <f t="shared" si="6"/>
        <v>0</v>
      </c>
      <c r="H142" s="26"/>
    </row>
    <row r="143" spans="1:10" ht="13.5" customHeight="1" x14ac:dyDescent="0.35">
      <c r="A143" s="22"/>
      <c r="B143" s="33" t="s">
        <v>5</v>
      </c>
      <c r="C143" s="28"/>
      <c r="D143" s="29"/>
      <c r="E143" s="29"/>
      <c r="F143" s="16"/>
      <c r="G143" s="16"/>
      <c r="H143" s="16">
        <f>SUM(G136:G142)</f>
        <v>0</v>
      </c>
    </row>
    <row r="144" spans="1:10" ht="13.5" customHeight="1" x14ac:dyDescent="0.35">
      <c r="A144" s="22"/>
      <c r="B144" s="38"/>
      <c r="C144" s="19"/>
      <c r="D144" s="34"/>
      <c r="E144" s="34"/>
      <c r="F144" s="31"/>
      <c r="G144" s="31"/>
      <c r="H144" s="31"/>
    </row>
    <row r="145" spans="1:8" ht="13.5" customHeight="1" x14ac:dyDescent="0.35">
      <c r="A145" s="22"/>
      <c r="B145" s="33" t="s">
        <v>188</v>
      </c>
      <c r="C145" s="10" t="s">
        <v>200</v>
      </c>
      <c r="D145" s="4" t="s">
        <v>3</v>
      </c>
      <c r="F145" s="5" t="s">
        <v>4</v>
      </c>
      <c r="G145" s="30" t="s">
        <v>5</v>
      </c>
      <c r="H145" s="31"/>
    </row>
    <row r="146" spans="1:8" ht="13.5" customHeight="1" x14ac:dyDescent="0.35">
      <c r="A146" s="22"/>
      <c r="B146" s="38" t="s">
        <v>189</v>
      </c>
      <c r="C146" s="19">
        <v>0</v>
      </c>
      <c r="D146" s="34">
        <v>0</v>
      </c>
      <c r="E146" s="34"/>
      <c r="F146" s="31">
        <v>0</v>
      </c>
      <c r="G146" s="31">
        <f>F146*D146*C146</f>
        <v>0</v>
      </c>
      <c r="H146" s="31"/>
    </row>
    <row r="147" spans="1:8" ht="13.5" customHeight="1" x14ac:dyDescent="0.35">
      <c r="A147" s="22"/>
      <c r="B147" s="38" t="s">
        <v>208</v>
      </c>
      <c r="C147" s="19">
        <v>0</v>
      </c>
      <c r="D147" s="34">
        <v>0</v>
      </c>
      <c r="E147" s="34"/>
      <c r="F147" s="31">
        <v>0</v>
      </c>
      <c r="G147" s="31">
        <f>F147*D147*C147</f>
        <v>0</v>
      </c>
      <c r="H147" s="31"/>
    </row>
    <row r="148" spans="1:8" ht="13.5" customHeight="1" x14ac:dyDescent="0.35">
      <c r="A148" s="22"/>
      <c r="B148" s="38" t="s">
        <v>209</v>
      </c>
      <c r="C148" s="19"/>
      <c r="D148" s="34"/>
      <c r="E148" s="34"/>
      <c r="F148" s="31">
        <v>0</v>
      </c>
      <c r="G148" s="31">
        <f>F148</f>
        <v>0</v>
      </c>
      <c r="H148" s="31"/>
    </row>
    <row r="149" spans="1:8" ht="13.5" customHeight="1" x14ac:dyDescent="0.35">
      <c r="A149" s="22"/>
      <c r="B149" s="38" t="s">
        <v>210</v>
      </c>
      <c r="C149" s="19">
        <f>'Anlage "Reisekosten"'!D54</f>
        <v>0</v>
      </c>
      <c r="D149" s="34" t="s">
        <v>231</v>
      </c>
      <c r="E149" s="34"/>
      <c r="F149" s="31">
        <v>0.42</v>
      </c>
      <c r="G149" s="31">
        <f>C149*F149</f>
        <v>0</v>
      </c>
      <c r="H149" s="31"/>
    </row>
    <row r="150" spans="1:8" ht="13.5" customHeight="1" x14ac:dyDescent="0.35">
      <c r="A150" s="22"/>
      <c r="B150" s="38" t="s">
        <v>190</v>
      </c>
      <c r="C150" s="19">
        <v>0</v>
      </c>
      <c r="D150" s="34"/>
      <c r="E150" s="34"/>
      <c r="F150" s="31">
        <v>0</v>
      </c>
      <c r="G150" s="31">
        <f>F150*C150</f>
        <v>0</v>
      </c>
      <c r="H150" s="31"/>
    </row>
    <row r="151" spans="1:8" ht="13.5" customHeight="1" x14ac:dyDescent="0.35">
      <c r="A151" s="22"/>
      <c r="B151" s="38" t="s">
        <v>192</v>
      </c>
      <c r="C151" s="19">
        <v>0</v>
      </c>
      <c r="D151" s="34"/>
      <c r="E151" s="34"/>
      <c r="F151" s="31">
        <v>0</v>
      </c>
      <c r="G151" s="31">
        <f>F151*C151</f>
        <v>0</v>
      </c>
      <c r="H151" s="31"/>
    </row>
    <row r="152" spans="1:8" ht="13.5" customHeight="1" x14ac:dyDescent="0.35">
      <c r="A152" s="22"/>
      <c r="B152" s="38" t="s">
        <v>191</v>
      </c>
      <c r="C152" s="19"/>
      <c r="D152" s="34"/>
      <c r="E152" s="34"/>
      <c r="F152" s="31">
        <v>0</v>
      </c>
      <c r="G152" s="31">
        <f>F152</f>
        <v>0</v>
      </c>
      <c r="H152" s="31"/>
    </row>
    <row r="153" spans="1:8" ht="13.5" customHeight="1" x14ac:dyDescent="0.35">
      <c r="A153" s="22"/>
      <c r="B153" s="38" t="s">
        <v>194</v>
      </c>
      <c r="C153" s="19"/>
      <c r="D153" s="34"/>
      <c r="E153" s="34"/>
      <c r="F153" s="31">
        <v>0</v>
      </c>
      <c r="G153" s="31">
        <f>F153</f>
        <v>0</v>
      </c>
      <c r="H153" s="31"/>
    </row>
    <row r="154" spans="1:8" ht="13.5" customHeight="1" x14ac:dyDescent="0.35">
      <c r="A154" s="22"/>
      <c r="B154" s="38" t="s">
        <v>195</v>
      </c>
      <c r="C154" s="19"/>
      <c r="D154" s="34"/>
      <c r="E154" s="34"/>
      <c r="F154" s="31">
        <v>0</v>
      </c>
      <c r="G154" s="31">
        <f>F154</f>
        <v>0</v>
      </c>
      <c r="H154" s="31"/>
    </row>
    <row r="155" spans="1:8" ht="13.5" customHeight="1" x14ac:dyDescent="0.35">
      <c r="A155" s="22"/>
      <c r="B155" s="39" t="s">
        <v>193</v>
      </c>
      <c r="C155" s="24"/>
      <c r="D155" s="35"/>
      <c r="E155" s="35"/>
      <c r="F155" s="36">
        <v>0</v>
      </c>
      <c r="G155" s="36">
        <f>F155</f>
        <v>0</v>
      </c>
      <c r="H155" s="36"/>
    </row>
    <row r="156" spans="1:8" ht="13.5" customHeight="1" x14ac:dyDescent="0.35">
      <c r="A156" s="22"/>
      <c r="B156" s="33" t="s">
        <v>5</v>
      </c>
      <c r="C156" s="28"/>
      <c r="D156" s="37"/>
      <c r="E156" s="37"/>
      <c r="F156" s="30"/>
      <c r="G156" s="30"/>
      <c r="H156" s="30">
        <f>SUM(G146:G155)</f>
        <v>0</v>
      </c>
    </row>
    <row r="157" spans="1:8" ht="13.5" customHeight="1" x14ac:dyDescent="0.35">
      <c r="A157" s="22"/>
      <c r="B157" s="38"/>
      <c r="C157" s="19"/>
      <c r="D157" s="34"/>
      <c r="E157" s="34"/>
      <c r="F157" s="31"/>
      <c r="G157" s="31"/>
      <c r="H157" s="31"/>
    </row>
    <row r="158" spans="1:8" ht="13.5" customHeight="1" x14ac:dyDescent="0.35">
      <c r="A158" s="131"/>
      <c r="B158" s="132" t="s">
        <v>196</v>
      </c>
      <c r="C158" s="133"/>
      <c r="D158" s="134"/>
      <c r="E158" s="134"/>
      <c r="F158" s="135"/>
      <c r="G158" s="135"/>
      <c r="H158" s="135">
        <f>SUM(H143,H156)</f>
        <v>0</v>
      </c>
    </row>
    <row r="159" spans="1:8" ht="13.5" customHeight="1" x14ac:dyDescent="0.35">
      <c r="A159" s="22"/>
      <c r="B159" s="33"/>
      <c r="C159" s="28"/>
      <c r="D159" s="37"/>
      <c r="E159" s="37"/>
      <c r="F159" s="30"/>
      <c r="G159" s="30"/>
      <c r="H159" s="30"/>
    </row>
    <row r="160" spans="1:8" ht="12" customHeight="1" x14ac:dyDescent="0.35">
      <c r="A160" s="22"/>
      <c r="B160" s="38"/>
      <c r="C160" s="19"/>
      <c r="D160" s="20"/>
      <c r="E160" s="20"/>
      <c r="F160" s="15"/>
      <c r="G160" s="78"/>
      <c r="H160" s="15"/>
    </row>
    <row r="161" spans="1:8" ht="18.75" customHeight="1" x14ac:dyDescent="0.35">
      <c r="A161" s="12" t="s">
        <v>197</v>
      </c>
      <c r="B161" s="12" t="s">
        <v>57</v>
      </c>
      <c r="C161" s="13"/>
      <c r="D161" s="14"/>
      <c r="E161" s="14"/>
      <c r="F161" s="15"/>
      <c r="G161" s="16"/>
      <c r="H161" s="15"/>
    </row>
    <row r="162" spans="1:8" ht="13.5" customHeight="1" x14ac:dyDescent="0.35">
      <c r="A162" s="22"/>
      <c r="B162" s="33" t="s">
        <v>58</v>
      </c>
      <c r="C162" s="19"/>
      <c r="D162" s="11" t="s">
        <v>3</v>
      </c>
      <c r="E162" s="11"/>
      <c r="F162" s="7" t="s">
        <v>4</v>
      </c>
      <c r="G162" s="40" t="s">
        <v>5</v>
      </c>
      <c r="H162" s="15"/>
    </row>
    <row r="163" spans="1:8" ht="13.5" customHeight="1" x14ac:dyDescent="0.35">
      <c r="A163" s="22"/>
      <c r="B163" s="38" t="s">
        <v>59</v>
      </c>
      <c r="C163" s="19"/>
      <c r="D163" s="20">
        <v>0</v>
      </c>
      <c r="E163" s="20"/>
      <c r="F163" s="15">
        <v>0</v>
      </c>
      <c r="G163" s="15">
        <f t="shared" ref="G163:G170" si="7">F163*D163</f>
        <v>0</v>
      </c>
      <c r="H163" s="15"/>
    </row>
    <row r="164" spans="1:8" ht="13.5" customHeight="1" x14ac:dyDescent="0.35">
      <c r="A164" s="22"/>
      <c r="B164" s="38" t="s">
        <v>60</v>
      </c>
      <c r="C164" s="19"/>
      <c r="D164" s="20">
        <v>0</v>
      </c>
      <c r="E164" s="20"/>
      <c r="F164" s="15">
        <v>0</v>
      </c>
      <c r="G164" s="15">
        <f t="shared" si="7"/>
        <v>0</v>
      </c>
      <c r="H164" s="15"/>
    </row>
    <row r="165" spans="1:8" ht="13.5" customHeight="1" x14ac:dyDescent="0.35">
      <c r="A165" s="22"/>
      <c r="B165" s="38" t="s">
        <v>61</v>
      </c>
      <c r="C165" s="19"/>
      <c r="D165" s="20">
        <v>0</v>
      </c>
      <c r="E165" s="20"/>
      <c r="F165" s="15">
        <v>0</v>
      </c>
      <c r="G165" s="15">
        <f t="shared" si="7"/>
        <v>0</v>
      </c>
      <c r="H165" s="15"/>
    </row>
    <row r="166" spans="1:8" ht="13.5" customHeight="1" x14ac:dyDescent="0.35">
      <c r="A166" s="22"/>
      <c r="B166" s="38" t="s">
        <v>211</v>
      </c>
      <c r="C166" s="19"/>
      <c r="D166" s="20">
        <v>0</v>
      </c>
      <c r="E166" s="20"/>
      <c r="F166" s="15">
        <v>0</v>
      </c>
      <c r="G166" s="15">
        <f>F166*D166</f>
        <v>0</v>
      </c>
      <c r="H166" s="15"/>
    </row>
    <row r="167" spans="1:8" ht="13.5" customHeight="1" x14ac:dyDescent="0.35">
      <c r="A167" s="22"/>
      <c r="B167" s="38" t="s">
        <v>62</v>
      </c>
      <c r="C167" s="19"/>
      <c r="D167" s="20">
        <v>0</v>
      </c>
      <c r="E167" s="20"/>
      <c r="F167" s="15">
        <v>0</v>
      </c>
      <c r="G167" s="15">
        <f t="shared" si="7"/>
        <v>0</v>
      </c>
      <c r="H167" s="41"/>
    </row>
    <row r="168" spans="1:8" ht="13.5" customHeight="1" x14ac:dyDescent="0.35">
      <c r="A168" s="22"/>
      <c r="B168" s="38" t="s">
        <v>63</v>
      </c>
      <c r="C168" s="19"/>
      <c r="D168" s="20">
        <v>0</v>
      </c>
      <c r="E168" s="20"/>
      <c r="F168" s="15">
        <v>0</v>
      </c>
      <c r="G168" s="15">
        <f t="shared" si="7"/>
        <v>0</v>
      </c>
      <c r="H168" s="41"/>
    </row>
    <row r="169" spans="1:8" ht="13.5" customHeight="1" x14ac:dyDescent="0.35">
      <c r="A169" s="22"/>
      <c r="B169" s="38" t="s">
        <v>64</v>
      </c>
      <c r="C169" s="19"/>
      <c r="D169" s="20">
        <v>0</v>
      </c>
      <c r="E169" s="20"/>
      <c r="F169" s="15">
        <v>0</v>
      </c>
      <c r="G169" s="15">
        <f t="shared" si="7"/>
        <v>0</v>
      </c>
      <c r="H169" s="41"/>
    </row>
    <row r="170" spans="1:8" ht="13.5" customHeight="1" x14ac:dyDescent="0.35">
      <c r="A170" s="22"/>
      <c r="B170" s="39" t="s">
        <v>65</v>
      </c>
      <c r="C170" s="24"/>
      <c r="D170" s="25">
        <v>0</v>
      </c>
      <c r="E170" s="25"/>
      <c r="F170" s="26">
        <v>0</v>
      </c>
      <c r="G170" s="26">
        <f t="shared" si="7"/>
        <v>0</v>
      </c>
      <c r="H170" s="26"/>
    </row>
    <row r="171" spans="1:8" ht="13.5" customHeight="1" x14ac:dyDescent="0.35">
      <c r="A171" s="22"/>
      <c r="B171" s="33" t="s">
        <v>5</v>
      </c>
      <c r="C171" s="28"/>
      <c r="D171" s="29"/>
      <c r="E171" s="29"/>
      <c r="F171" s="16"/>
      <c r="G171" s="16"/>
      <c r="H171" s="16">
        <f>SUM(G163:G170)</f>
        <v>0</v>
      </c>
    </row>
    <row r="172" spans="1:8" ht="12" customHeight="1" x14ac:dyDescent="0.35">
      <c r="A172" s="22"/>
      <c r="B172" s="33"/>
      <c r="C172" s="28"/>
      <c r="D172" s="29"/>
      <c r="E172" s="29"/>
      <c r="F172" s="16"/>
      <c r="G172" s="16"/>
      <c r="H172" s="16"/>
    </row>
    <row r="173" spans="1:8" ht="12" customHeight="1" x14ac:dyDescent="0.35">
      <c r="A173" s="22"/>
      <c r="B173" s="33" t="s">
        <v>66</v>
      </c>
      <c r="C173" s="19"/>
      <c r="D173" s="11" t="s">
        <v>3</v>
      </c>
      <c r="E173" s="11"/>
      <c r="F173" s="7" t="s">
        <v>4</v>
      </c>
      <c r="G173" s="16" t="s">
        <v>5</v>
      </c>
      <c r="H173" s="15"/>
    </row>
    <row r="174" spans="1:8" ht="13.5" customHeight="1" x14ac:dyDescent="0.35">
      <c r="A174" s="22"/>
      <c r="B174" s="38" t="s">
        <v>67</v>
      </c>
      <c r="C174" s="19"/>
      <c r="D174" s="20">
        <v>0</v>
      </c>
      <c r="E174" s="20"/>
      <c r="F174" s="15">
        <v>0</v>
      </c>
      <c r="G174" s="15">
        <f>F174*D174</f>
        <v>0</v>
      </c>
      <c r="H174" s="15"/>
    </row>
    <row r="175" spans="1:8" ht="13.5" customHeight="1" x14ac:dyDescent="0.35">
      <c r="A175" s="22"/>
      <c r="B175" s="38" t="s">
        <v>68</v>
      </c>
      <c r="C175" s="19"/>
      <c r="D175" s="20">
        <v>0</v>
      </c>
      <c r="E175" s="20"/>
      <c r="F175" s="15">
        <v>0</v>
      </c>
      <c r="G175" s="15">
        <f>F175*D175</f>
        <v>0</v>
      </c>
      <c r="H175" s="15"/>
    </row>
    <row r="176" spans="1:8" ht="13.5" customHeight="1" x14ac:dyDescent="0.35">
      <c r="A176" s="22"/>
      <c r="B176" s="38" t="s">
        <v>69</v>
      </c>
      <c r="C176" s="19"/>
      <c r="D176" s="20">
        <v>0</v>
      </c>
      <c r="E176" s="20"/>
      <c r="F176" s="15">
        <v>0</v>
      </c>
      <c r="G176" s="15">
        <f>F176*D176</f>
        <v>0</v>
      </c>
      <c r="H176" s="15"/>
    </row>
    <row r="177" spans="1:8" ht="13.5" customHeight="1" x14ac:dyDescent="0.35">
      <c r="A177" s="22"/>
      <c r="B177" s="38" t="s">
        <v>212</v>
      </c>
      <c r="C177" s="19"/>
      <c r="D177" s="20">
        <v>0</v>
      </c>
      <c r="E177" s="20"/>
      <c r="F177" s="15">
        <v>0</v>
      </c>
      <c r="G177" s="15">
        <f>F177*D177</f>
        <v>0</v>
      </c>
      <c r="H177" s="15"/>
    </row>
    <row r="178" spans="1:8" ht="13.5" customHeight="1" x14ac:dyDescent="0.35">
      <c r="A178" s="22"/>
      <c r="B178" s="38" t="s">
        <v>70</v>
      </c>
      <c r="C178" s="19"/>
      <c r="D178" s="20"/>
      <c r="E178" s="20"/>
      <c r="F178" s="15">
        <v>0</v>
      </c>
      <c r="G178" s="15">
        <f>F178</f>
        <v>0</v>
      </c>
      <c r="H178" s="15"/>
    </row>
    <row r="179" spans="1:8" ht="13.5" customHeight="1" x14ac:dyDescent="0.35">
      <c r="A179" s="22"/>
      <c r="B179" s="39" t="s">
        <v>71</v>
      </c>
      <c r="C179" s="24"/>
      <c r="D179" s="25"/>
      <c r="E179" s="25"/>
      <c r="F179" s="26">
        <v>0</v>
      </c>
      <c r="G179" s="26">
        <f>F179</f>
        <v>0</v>
      </c>
      <c r="H179" s="26"/>
    </row>
    <row r="180" spans="1:8" ht="13.5" customHeight="1" x14ac:dyDescent="0.35">
      <c r="A180" s="22"/>
      <c r="B180" s="33" t="s">
        <v>5</v>
      </c>
      <c r="C180" s="28"/>
      <c r="D180" s="29"/>
      <c r="E180" s="29"/>
      <c r="F180" s="16"/>
      <c r="G180" s="16"/>
      <c r="H180" s="16">
        <f>SUM(G174:G179)</f>
        <v>0</v>
      </c>
    </row>
    <row r="181" spans="1:8" ht="12" customHeight="1" x14ac:dyDescent="0.35">
      <c r="A181" s="22"/>
      <c r="B181" s="38"/>
      <c r="C181" s="19"/>
      <c r="D181" s="20"/>
      <c r="E181" s="20"/>
      <c r="F181" s="15"/>
      <c r="G181" s="15"/>
      <c r="H181" s="15"/>
    </row>
    <row r="182" spans="1:8" ht="13.5" customHeight="1" x14ac:dyDescent="0.35">
      <c r="A182" s="22"/>
      <c r="B182" s="33" t="s">
        <v>72</v>
      </c>
      <c r="C182" s="19"/>
      <c r="D182" s="11" t="s">
        <v>3</v>
      </c>
      <c r="E182" s="11"/>
      <c r="F182" s="7" t="s">
        <v>4</v>
      </c>
      <c r="G182" s="16" t="s">
        <v>5</v>
      </c>
      <c r="H182" s="15"/>
    </row>
    <row r="183" spans="1:8" ht="13.5" customHeight="1" x14ac:dyDescent="0.35">
      <c r="A183" s="17"/>
      <c r="B183" s="38" t="s">
        <v>73</v>
      </c>
      <c r="C183" s="19"/>
      <c r="D183" s="20">
        <v>0</v>
      </c>
      <c r="E183" s="20"/>
      <c r="F183" s="15">
        <v>0</v>
      </c>
      <c r="G183" s="15">
        <f>F183*D183</f>
        <v>0</v>
      </c>
      <c r="H183" s="15"/>
    </row>
    <row r="184" spans="1:8" ht="13.5" customHeight="1" x14ac:dyDescent="0.35">
      <c r="A184" s="22"/>
      <c r="B184" s="38" t="s">
        <v>74</v>
      </c>
      <c r="C184" s="19"/>
      <c r="D184" s="20">
        <v>0</v>
      </c>
      <c r="E184" s="20"/>
      <c r="F184" s="15">
        <v>0</v>
      </c>
      <c r="G184" s="15">
        <f>F184*D184</f>
        <v>0</v>
      </c>
      <c r="H184" s="15"/>
    </row>
    <row r="185" spans="1:8" ht="13.5" customHeight="1" x14ac:dyDescent="0.35">
      <c r="A185" s="22"/>
      <c r="B185" s="39" t="s">
        <v>75</v>
      </c>
      <c r="C185" s="24"/>
      <c r="D185" s="25">
        <v>0</v>
      </c>
      <c r="E185" s="25"/>
      <c r="F185" s="26">
        <v>0</v>
      </c>
      <c r="G185" s="26">
        <f>F185*D185</f>
        <v>0</v>
      </c>
      <c r="H185" s="26"/>
    </row>
    <row r="186" spans="1:8" ht="13.5" customHeight="1" x14ac:dyDescent="0.35">
      <c r="A186" s="22"/>
      <c r="B186" s="33" t="s">
        <v>5</v>
      </c>
      <c r="C186" s="28"/>
      <c r="D186" s="29"/>
      <c r="E186" s="29"/>
      <c r="F186" s="16"/>
      <c r="G186" s="16"/>
      <c r="H186" s="16">
        <f>SUM(G183:G185)</f>
        <v>0</v>
      </c>
    </row>
    <row r="187" spans="1:8" ht="12" customHeight="1" x14ac:dyDescent="0.35">
      <c r="A187" s="22"/>
      <c r="B187" s="38"/>
      <c r="C187" s="19"/>
      <c r="D187" s="20"/>
      <c r="E187" s="20"/>
      <c r="F187" s="15"/>
      <c r="G187" s="15"/>
      <c r="H187" s="15"/>
    </row>
    <row r="188" spans="1:8" ht="13.5" customHeight="1" x14ac:dyDescent="0.35">
      <c r="A188" s="2"/>
      <c r="B188" s="2" t="s">
        <v>76</v>
      </c>
      <c r="C188" s="42" t="s">
        <v>32</v>
      </c>
      <c r="D188" s="34"/>
      <c r="E188" s="34"/>
      <c r="F188" s="5" t="s">
        <v>4</v>
      </c>
      <c r="G188" s="16" t="s">
        <v>5</v>
      </c>
      <c r="H188" s="31"/>
    </row>
    <row r="189" spans="1:8" ht="13.5" customHeight="1" x14ac:dyDescent="0.35">
      <c r="A189" s="43"/>
      <c r="B189" s="43" t="s">
        <v>202</v>
      </c>
      <c r="C189" s="42">
        <v>0</v>
      </c>
      <c r="D189" s="34"/>
      <c r="E189" s="34"/>
      <c r="F189" s="31">
        <v>0</v>
      </c>
      <c r="G189" s="15">
        <f>F189*C189</f>
        <v>0</v>
      </c>
      <c r="H189" s="31"/>
    </row>
    <row r="190" spans="1:8" ht="13.5" customHeight="1" x14ac:dyDescent="0.35">
      <c r="A190" s="43"/>
      <c r="B190" s="43" t="s">
        <v>77</v>
      </c>
      <c r="C190" s="42">
        <v>0</v>
      </c>
      <c r="D190" s="34"/>
      <c r="E190" s="34"/>
      <c r="F190" s="31">
        <v>0</v>
      </c>
      <c r="G190" s="15">
        <f>F190*C190</f>
        <v>0</v>
      </c>
      <c r="H190" s="31"/>
    </row>
    <row r="191" spans="1:8" ht="13.5" customHeight="1" x14ac:dyDescent="0.35">
      <c r="A191" s="43"/>
      <c r="B191" s="43" t="s">
        <v>78</v>
      </c>
      <c r="C191" s="42">
        <v>0</v>
      </c>
      <c r="D191" s="34"/>
      <c r="E191" s="34"/>
      <c r="F191" s="31">
        <v>0</v>
      </c>
      <c r="G191" s="15">
        <f>F191*C191</f>
        <v>0</v>
      </c>
      <c r="H191" s="31"/>
    </row>
    <row r="192" spans="1:8" ht="13.5" customHeight="1" x14ac:dyDescent="0.35">
      <c r="A192" s="43"/>
      <c r="B192" s="64" t="s">
        <v>79</v>
      </c>
      <c r="C192" s="65">
        <v>0</v>
      </c>
      <c r="D192" s="35"/>
      <c r="E192" s="35"/>
      <c r="F192" s="36">
        <v>0</v>
      </c>
      <c r="G192" s="26">
        <f>F192*C192</f>
        <v>0</v>
      </c>
      <c r="H192" s="36"/>
    </row>
    <row r="193" spans="1:8" ht="13.5" customHeight="1" x14ac:dyDescent="0.35">
      <c r="A193" s="43"/>
      <c r="B193" s="2" t="s">
        <v>5</v>
      </c>
      <c r="C193" s="37"/>
      <c r="D193" s="37"/>
      <c r="E193" s="37"/>
      <c r="F193" s="30"/>
      <c r="G193" s="16"/>
      <c r="H193" s="30">
        <f>SUM(G189:G192)</f>
        <v>0</v>
      </c>
    </row>
    <row r="194" spans="1:8" ht="12" customHeight="1" x14ac:dyDescent="0.35">
      <c r="A194" s="22"/>
      <c r="B194" s="38"/>
      <c r="C194" s="19"/>
      <c r="D194" s="20"/>
      <c r="E194" s="20"/>
      <c r="F194" s="15"/>
      <c r="G194" s="15"/>
      <c r="H194" s="15"/>
    </row>
    <row r="195" spans="1:8" ht="13.5" customHeight="1" x14ac:dyDescent="0.35">
      <c r="A195" s="131"/>
      <c r="B195" s="132" t="s">
        <v>80</v>
      </c>
      <c r="C195" s="133"/>
      <c r="D195" s="134"/>
      <c r="E195" s="134"/>
      <c r="F195" s="135"/>
      <c r="G195" s="135"/>
      <c r="H195" s="135">
        <f>SUM(H171:H194)</f>
        <v>0</v>
      </c>
    </row>
    <row r="196" spans="1:8" ht="13.5" customHeight="1" x14ac:dyDescent="0.35">
      <c r="A196" s="22"/>
      <c r="B196" s="33"/>
      <c r="C196" s="28"/>
      <c r="D196" s="37"/>
      <c r="E196" s="37"/>
      <c r="F196" s="30"/>
      <c r="G196" s="30"/>
      <c r="H196" s="30"/>
    </row>
    <row r="197" spans="1:8" ht="12" customHeight="1" x14ac:dyDescent="0.35">
      <c r="A197" s="17"/>
      <c r="B197" s="38"/>
      <c r="C197" s="19"/>
      <c r="D197" s="20"/>
      <c r="E197" s="20"/>
      <c r="F197" s="15"/>
      <c r="G197" s="15"/>
      <c r="H197" s="15"/>
    </row>
    <row r="198" spans="1:8" ht="18" customHeight="1" x14ac:dyDescent="0.35">
      <c r="A198" s="12" t="s">
        <v>198</v>
      </c>
      <c r="B198" s="12" t="s">
        <v>81</v>
      </c>
      <c r="C198" s="13"/>
      <c r="D198" s="76" t="s">
        <v>3</v>
      </c>
      <c r="E198" s="76"/>
      <c r="F198" s="7" t="s">
        <v>4</v>
      </c>
      <c r="G198" s="16" t="s">
        <v>5</v>
      </c>
      <c r="H198" s="15"/>
    </row>
    <row r="199" spans="1:8" ht="13.5" customHeight="1" x14ac:dyDescent="0.35">
      <c r="A199" s="22"/>
      <c r="B199" s="38" t="s">
        <v>82</v>
      </c>
      <c r="C199" s="19"/>
      <c r="D199" s="20"/>
      <c r="E199" s="20"/>
      <c r="F199" s="15">
        <v>0</v>
      </c>
      <c r="G199" s="15">
        <f>F199</f>
        <v>0</v>
      </c>
      <c r="H199" s="15"/>
    </row>
    <row r="200" spans="1:8" ht="13.5" customHeight="1" x14ac:dyDescent="0.35">
      <c r="A200" s="22"/>
      <c r="B200" s="38" t="s">
        <v>83</v>
      </c>
      <c r="C200" s="19"/>
      <c r="D200" s="20">
        <v>0</v>
      </c>
      <c r="E200" s="20"/>
      <c r="F200" s="15">
        <v>0</v>
      </c>
      <c r="G200" s="15">
        <f t="shared" ref="G200:G209" si="8">F200*D200</f>
        <v>0</v>
      </c>
      <c r="H200" s="15"/>
    </row>
    <row r="201" spans="1:8" ht="13.5" customHeight="1" x14ac:dyDescent="0.35">
      <c r="A201" s="22"/>
      <c r="B201" s="38" t="s">
        <v>84</v>
      </c>
      <c r="C201" s="19"/>
      <c r="D201" s="20">
        <v>0</v>
      </c>
      <c r="E201" s="20"/>
      <c r="F201" s="15">
        <v>0</v>
      </c>
      <c r="G201" s="15">
        <f t="shared" si="8"/>
        <v>0</v>
      </c>
      <c r="H201" s="15"/>
    </row>
    <row r="202" spans="1:8" ht="13.5" customHeight="1" x14ac:dyDescent="0.35">
      <c r="A202" s="22"/>
      <c r="B202" s="38" t="s">
        <v>85</v>
      </c>
      <c r="C202" s="19"/>
      <c r="D202" s="20"/>
      <c r="E202" s="20"/>
      <c r="F202" s="15">
        <v>0</v>
      </c>
      <c r="G202" s="15">
        <f>F202</f>
        <v>0</v>
      </c>
      <c r="H202" s="15"/>
    </row>
    <row r="203" spans="1:8" ht="13.5" customHeight="1" x14ac:dyDescent="0.35">
      <c r="A203" s="22"/>
      <c r="B203" s="38" t="s">
        <v>86</v>
      </c>
      <c r="C203" s="19"/>
      <c r="D203" s="20"/>
      <c r="E203" s="20"/>
      <c r="F203" s="15">
        <v>0</v>
      </c>
      <c r="G203" s="15">
        <f>F203</f>
        <v>0</v>
      </c>
      <c r="H203" s="15"/>
    </row>
    <row r="204" spans="1:8" ht="13.5" customHeight="1" x14ac:dyDescent="0.35">
      <c r="A204" s="17"/>
      <c r="B204" s="38" t="s">
        <v>87</v>
      </c>
      <c r="C204" s="19"/>
      <c r="D204" s="20">
        <v>0</v>
      </c>
      <c r="E204" s="20"/>
      <c r="F204" s="15">
        <v>0</v>
      </c>
      <c r="G204" s="15">
        <f t="shared" si="8"/>
        <v>0</v>
      </c>
      <c r="H204" s="15"/>
    </row>
    <row r="205" spans="1:8" ht="13.5" customHeight="1" x14ac:dyDescent="0.35">
      <c r="A205" s="17"/>
      <c r="B205" s="38" t="s">
        <v>88</v>
      </c>
      <c r="C205" s="19"/>
      <c r="D205" s="20"/>
      <c r="E205" s="20"/>
      <c r="F205" s="15">
        <v>0</v>
      </c>
      <c r="G205" s="15">
        <f>F205</f>
        <v>0</v>
      </c>
      <c r="H205" s="15"/>
    </row>
    <row r="206" spans="1:8" ht="13.5" customHeight="1" x14ac:dyDescent="0.35">
      <c r="A206" s="17"/>
      <c r="B206" s="38" t="s">
        <v>213</v>
      </c>
      <c r="C206" s="19"/>
      <c r="D206" s="20"/>
      <c r="E206" s="20"/>
      <c r="F206" s="15">
        <v>0</v>
      </c>
      <c r="G206" s="15">
        <f>F206</f>
        <v>0</v>
      </c>
      <c r="H206" s="15"/>
    </row>
    <row r="207" spans="1:8" ht="13.5" customHeight="1" x14ac:dyDescent="0.35">
      <c r="A207" s="17"/>
      <c r="B207" s="38" t="s">
        <v>89</v>
      </c>
      <c r="C207" s="19"/>
      <c r="D207" s="20">
        <v>0</v>
      </c>
      <c r="E207" s="20"/>
      <c r="F207" s="15">
        <v>0</v>
      </c>
      <c r="G207" s="15">
        <f t="shared" si="8"/>
        <v>0</v>
      </c>
      <c r="H207" s="15"/>
    </row>
    <row r="208" spans="1:8" ht="13.5" customHeight="1" x14ac:dyDescent="0.35">
      <c r="A208" s="17"/>
      <c r="B208" s="38" t="s">
        <v>90</v>
      </c>
      <c r="C208" s="19"/>
      <c r="D208" s="20">
        <v>0</v>
      </c>
      <c r="E208" s="20"/>
      <c r="F208" s="15">
        <v>0</v>
      </c>
      <c r="G208" s="15">
        <f t="shared" si="8"/>
        <v>0</v>
      </c>
      <c r="H208" s="15"/>
    </row>
    <row r="209" spans="1:8" ht="13.5" customHeight="1" x14ac:dyDescent="0.35">
      <c r="A209" s="17"/>
      <c r="B209" s="39" t="s">
        <v>214</v>
      </c>
      <c r="C209" s="24"/>
      <c r="D209" s="25">
        <v>0</v>
      </c>
      <c r="E209" s="25"/>
      <c r="F209" s="26">
        <v>0</v>
      </c>
      <c r="G209" s="26">
        <f t="shared" si="8"/>
        <v>0</v>
      </c>
      <c r="H209" s="26"/>
    </row>
    <row r="210" spans="1:8" ht="13.5" customHeight="1" x14ac:dyDescent="0.35">
      <c r="A210" s="131"/>
      <c r="B210" s="132" t="s">
        <v>91</v>
      </c>
      <c r="C210" s="133"/>
      <c r="D210" s="134"/>
      <c r="E210" s="134"/>
      <c r="F210" s="135"/>
      <c r="G210" s="135"/>
      <c r="H210" s="135">
        <f>SUM(G199:G209)</f>
        <v>0</v>
      </c>
    </row>
    <row r="211" spans="1:8" ht="13.5" customHeight="1" x14ac:dyDescent="0.35">
      <c r="A211" s="22"/>
      <c r="B211" s="33"/>
      <c r="C211" s="28"/>
      <c r="D211" s="37"/>
      <c r="E211" s="37"/>
      <c r="F211" s="30"/>
      <c r="G211" s="30"/>
      <c r="H211" s="30"/>
    </row>
    <row r="212" spans="1:8" ht="12" customHeight="1" x14ac:dyDescent="0.35">
      <c r="A212" s="22"/>
      <c r="B212" s="38"/>
      <c r="C212" s="19"/>
      <c r="D212" s="20"/>
      <c r="E212" s="20"/>
      <c r="F212" s="15"/>
      <c r="G212" s="16"/>
      <c r="H212" s="15"/>
    </row>
    <row r="213" spans="1:8" ht="18.75" customHeight="1" x14ac:dyDescent="0.35">
      <c r="A213" s="12" t="s">
        <v>99</v>
      </c>
      <c r="B213" s="12" t="s">
        <v>92</v>
      </c>
      <c r="C213" s="13"/>
      <c r="D213" s="76" t="s">
        <v>3</v>
      </c>
      <c r="E213" s="76"/>
      <c r="F213" s="7" t="s">
        <v>4</v>
      </c>
      <c r="G213" s="16" t="s">
        <v>5</v>
      </c>
      <c r="H213" s="15"/>
    </row>
    <row r="214" spans="1:8" ht="13.5" customHeight="1" x14ac:dyDescent="0.35">
      <c r="A214" s="17"/>
      <c r="B214" s="38" t="s">
        <v>93</v>
      </c>
      <c r="C214" s="19"/>
      <c r="D214" s="20"/>
      <c r="E214" s="20"/>
      <c r="F214" s="15">
        <v>0</v>
      </c>
      <c r="G214" s="15">
        <f>F214</f>
        <v>0</v>
      </c>
      <c r="H214" s="31"/>
    </row>
    <row r="215" spans="1:8" ht="13.5" customHeight="1" x14ac:dyDescent="0.35">
      <c r="A215" s="22"/>
      <c r="B215" s="38" t="s">
        <v>94</v>
      </c>
      <c r="C215" s="19"/>
      <c r="D215" s="20">
        <v>0</v>
      </c>
      <c r="E215" s="20"/>
      <c r="F215" s="31">
        <v>0</v>
      </c>
      <c r="G215" s="15">
        <f>F215*D215</f>
        <v>0</v>
      </c>
      <c r="H215" s="31"/>
    </row>
    <row r="216" spans="1:8" ht="13.5" customHeight="1" x14ac:dyDescent="0.35">
      <c r="A216" s="22"/>
      <c r="B216" s="38" t="s">
        <v>95</v>
      </c>
      <c r="C216" s="19"/>
      <c r="D216" s="20"/>
      <c r="E216" s="20"/>
      <c r="F216" s="31">
        <v>0</v>
      </c>
      <c r="G216" s="15">
        <f>F216</f>
        <v>0</v>
      </c>
      <c r="H216" s="31"/>
    </row>
    <row r="217" spans="1:8" ht="13.5" customHeight="1" x14ac:dyDescent="0.35">
      <c r="A217" s="22"/>
      <c r="B217" s="38" t="s">
        <v>96</v>
      </c>
      <c r="C217" s="19"/>
      <c r="D217" s="20"/>
      <c r="E217" s="20"/>
      <c r="F217" s="31">
        <v>0</v>
      </c>
      <c r="G217" s="15">
        <f>F217</f>
        <v>0</v>
      </c>
      <c r="H217" s="31"/>
    </row>
    <row r="218" spans="1:8" ht="13.5" customHeight="1" x14ac:dyDescent="0.35">
      <c r="A218" s="22"/>
      <c r="B218" s="39" t="s">
        <v>97</v>
      </c>
      <c r="C218" s="24"/>
      <c r="D218" s="25"/>
      <c r="E218" s="25"/>
      <c r="F218" s="36">
        <v>0</v>
      </c>
      <c r="G218" s="26">
        <f>F218</f>
        <v>0</v>
      </c>
      <c r="H218" s="36"/>
    </row>
    <row r="219" spans="1:8" ht="13.5" customHeight="1" x14ac:dyDescent="0.35">
      <c r="A219" s="44"/>
      <c r="B219" s="132" t="s">
        <v>98</v>
      </c>
      <c r="C219" s="133"/>
      <c r="D219" s="134"/>
      <c r="E219" s="134"/>
      <c r="F219" s="135"/>
      <c r="G219" s="135"/>
      <c r="H219" s="135">
        <f>SUM(G214:G218)</f>
        <v>0</v>
      </c>
    </row>
    <row r="220" spans="1:8" ht="13.5" customHeight="1" x14ac:dyDescent="0.35">
      <c r="A220" s="44"/>
      <c r="B220" s="33"/>
      <c r="C220" s="28"/>
      <c r="D220" s="37"/>
      <c r="E220" s="37"/>
      <c r="F220" s="30"/>
      <c r="G220" s="30"/>
      <c r="H220" s="30"/>
    </row>
    <row r="221" spans="1:8" ht="12" customHeight="1" x14ac:dyDescent="0.35">
      <c r="A221" s="43"/>
      <c r="B221" s="43"/>
      <c r="C221" s="42"/>
      <c r="D221" s="34"/>
      <c r="E221" s="34"/>
      <c r="F221" s="31"/>
      <c r="G221" s="31"/>
      <c r="H221" s="31"/>
    </row>
    <row r="222" spans="1:8" ht="18.75" customHeight="1" x14ac:dyDescent="0.35">
      <c r="A222" s="12" t="s">
        <v>124</v>
      </c>
      <c r="B222" s="12" t="s">
        <v>100</v>
      </c>
      <c r="C222" s="13"/>
      <c r="D222" s="14"/>
      <c r="E222" s="14"/>
      <c r="F222" s="15"/>
      <c r="G222" s="16"/>
      <c r="H222" s="31"/>
    </row>
    <row r="223" spans="1:8" ht="13.5" customHeight="1" x14ac:dyDescent="0.35">
      <c r="A223" s="2"/>
      <c r="B223" s="2" t="s">
        <v>58</v>
      </c>
      <c r="C223" s="3" t="s">
        <v>107</v>
      </c>
      <c r="D223" s="4" t="s">
        <v>3</v>
      </c>
      <c r="F223" s="5" t="s">
        <v>4</v>
      </c>
      <c r="G223" s="30" t="s">
        <v>5</v>
      </c>
      <c r="H223" s="31"/>
    </row>
    <row r="224" spans="1:8" ht="13.5" customHeight="1" x14ac:dyDescent="0.35">
      <c r="A224" s="44"/>
      <c r="B224" s="18" t="s">
        <v>101</v>
      </c>
      <c r="C224" s="45"/>
      <c r="D224" s="20">
        <v>0</v>
      </c>
      <c r="E224" s="20"/>
      <c r="F224" s="87">
        <v>0</v>
      </c>
      <c r="G224" s="87">
        <f>F224*D224</f>
        <v>0</v>
      </c>
      <c r="H224" s="15"/>
    </row>
    <row r="225" spans="1:10" s="50" customFormat="1" ht="13.5" customHeight="1" x14ac:dyDescent="0.25">
      <c r="A225" s="48"/>
      <c r="B225" s="49" t="s">
        <v>215</v>
      </c>
      <c r="C225" s="48"/>
      <c r="D225" s="20">
        <v>0</v>
      </c>
      <c r="E225" s="20"/>
      <c r="F225" s="87">
        <v>0</v>
      </c>
      <c r="G225" s="87">
        <f>F225*D225</f>
        <v>0</v>
      </c>
      <c r="H225" s="15"/>
      <c r="J225" s="102"/>
    </row>
    <row r="226" spans="1:10" s="50" customFormat="1" ht="13.5" customHeight="1" x14ac:dyDescent="0.25">
      <c r="A226" s="48"/>
      <c r="B226" s="49" t="s">
        <v>216</v>
      </c>
      <c r="C226" s="48"/>
      <c r="D226" s="20">
        <v>0</v>
      </c>
      <c r="E226" s="20"/>
      <c r="F226" s="87">
        <v>0</v>
      </c>
      <c r="G226" s="87">
        <f>F226*D226</f>
        <v>0</v>
      </c>
      <c r="H226" s="15"/>
      <c r="J226" s="102"/>
    </row>
    <row r="227" spans="1:10" ht="13.5" customHeight="1" x14ac:dyDescent="0.35">
      <c r="A227" s="44"/>
      <c r="B227" s="18" t="s">
        <v>102</v>
      </c>
      <c r="C227" s="45"/>
      <c r="D227" s="20">
        <v>0</v>
      </c>
      <c r="E227" s="20"/>
      <c r="F227" s="87">
        <v>0</v>
      </c>
      <c r="G227" s="87">
        <f>F227*D227</f>
        <v>0</v>
      </c>
      <c r="H227" s="15"/>
    </row>
    <row r="228" spans="1:10" ht="13.5" customHeight="1" x14ac:dyDescent="0.35">
      <c r="A228" s="44"/>
      <c r="B228" s="18" t="s">
        <v>103</v>
      </c>
      <c r="C228" s="51">
        <v>0</v>
      </c>
      <c r="D228" s="20"/>
      <c r="E228" s="20"/>
      <c r="F228" s="87">
        <v>0</v>
      </c>
      <c r="G228" s="87">
        <f>F228*C228</f>
        <v>0</v>
      </c>
      <c r="H228" s="15"/>
    </row>
    <row r="229" spans="1:10" ht="13.5" customHeight="1" x14ac:dyDescent="0.35">
      <c r="A229" s="44"/>
      <c r="B229" s="18" t="s">
        <v>203</v>
      </c>
      <c r="C229" s="51">
        <v>0</v>
      </c>
      <c r="D229" s="20"/>
      <c r="E229" s="20"/>
      <c r="F229" s="87">
        <v>0</v>
      </c>
      <c r="G229" s="87">
        <f>F229*C229</f>
        <v>0</v>
      </c>
      <c r="H229" s="15"/>
    </row>
    <row r="230" spans="1:10" ht="13.5" customHeight="1" x14ac:dyDescent="0.35">
      <c r="A230" s="44"/>
      <c r="B230" s="18" t="s">
        <v>104</v>
      </c>
      <c r="C230" s="51">
        <v>0</v>
      </c>
      <c r="D230" s="20"/>
      <c r="E230" s="20"/>
      <c r="F230" s="87">
        <v>0</v>
      </c>
      <c r="G230" s="87">
        <f>F230*C230</f>
        <v>0</v>
      </c>
      <c r="H230" s="15"/>
    </row>
    <row r="231" spans="1:10" ht="13.5" customHeight="1" x14ac:dyDescent="0.35">
      <c r="A231" s="44"/>
      <c r="B231" s="18" t="s">
        <v>105</v>
      </c>
      <c r="C231" s="45"/>
      <c r="D231" s="20"/>
      <c r="E231" s="20"/>
      <c r="F231" s="87">
        <v>0</v>
      </c>
      <c r="G231" s="87">
        <f>F231</f>
        <v>0</v>
      </c>
      <c r="H231" s="15"/>
    </row>
    <row r="232" spans="1:10" ht="13.5" customHeight="1" x14ac:dyDescent="0.35">
      <c r="A232" s="44"/>
      <c r="B232" s="18" t="s">
        <v>106</v>
      </c>
      <c r="C232" s="51">
        <v>0</v>
      </c>
      <c r="D232" s="20"/>
      <c r="E232" s="20"/>
      <c r="F232" s="87">
        <v>0</v>
      </c>
      <c r="G232" s="87">
        <f>F232*C232</f>
        <v>0</v>
      </c>
      <c r="H232" s="15"/>
    </row>
    <row r="233" spans="1:10" ht="13.5" customHeight="1" x14ac:dyDescent="0.35">
      <c r="A233" s="44"/>
      <c r="B233" s="18" t="s">
        <v>108</v>
      </c>
      <c r="C233" s="52">
        <v>0</v>
      </c>
      <c r="D233" s="20"/>
      <c r="E233" s="20"/>
      <c r="F233" s="87">
        <v>0</v>
      </c>
      <c r="G233" s="87">
        <f>F233*C233</f>
        <v>0</v>
      </c>
      <c r="H233" s="15"/>
    </row>
    <row r="234" spans="1:10" ht="13.5" customHeight="1" x14ac:dyDescent="0.35">
      <c r="A234" s="44"/>
      <c r="B234" s="18" t="s">
        <v>109</v>
      </c>
      <c r="C234" s="45"/>
      <c r="D234" s="20"/>
      <c r="E234" s="20"/>
      <c r="F234" s="87">
        <v>0</v>
      </c>
      <c r="G234" s="87">
        <f>F234</f>
        <v>0</v>
      </c>
      <c r="H234" s="15"/>
    </row>
    <row r="235" spans="1:10" ht="13.5" customHeight="1" x14ac:dyDescent="0.35">
      <c r="A235" s="44"/>
      <c r="B235" s="23" t="s">
        <v>110</v>
      </c>
      <c r="C235" s="67"/>
      <c r="D235" s="25"/>
      <c r="E235" s="25"/>
      <c r="F235" s="88">
        <v>0</v>
      </c>
      <c r="G235" s="88">
        <f>F235</f>
        <v>0</v>
      </c>
      <c r="H235" s="26"/>
    </row>
    <row r="236" spans="1:10" ht="13.5" customHeight="1" x14ac:dyDescent="0.35">
      <c r="A236" s="44"/>
      <c r="B236" s="27" t="s">
        <v>5</v>
      </c>
      <c r="C236" s="60"/>
      <c r="D236" s="29"/>
      <c r="E236" s="29"/>
      <c r="F236" s="89"/>
      <c r="G236" s="89"/>
      <c r="H236" s="16">
        <f>SUM(G224:G235)</f>
        <v>0</v>
      </c>
    </row>
    <row r="237" spans="1:10" ht="12" customHeight="1" x14ac:dyDescent="0.35">
      <c r="A237" s="44"/>
      <c r="B237" s="18"/>
      <c r="C237" s="45"/>
      <c r="D237" s="20"/>
      <c r="E237" s="20"/>
      <c r="F237" s="69"/>
      <c r="G237" s="69"/>
      <c r="H237" s="70"/>
    </row>
    <row r="238" spans="1:10" ht="13.5" customHeight="1" x14ac:dyDescent="0.35">
      <c r="A238" s="44"/>
      <c r="B238" s="27" t="s">
        <v>72</v>
      </c>
      <c r="C238" s="86" t="s">
        <v>107</v>
      </c>
      <c r="D238" s="11" t="s">
        <v>3</v>
      </c>
      <c r="E238" s="11"/>
      <c r="F238" s="93" t="s">
        <v>4</v>
      </c>
      <c r="G238" s="72" t="s">
        <v>5</v>
      </c>
      <c r="H238" s="70"/>
    </row>
    <row r="239" spans="1:10" ht="13.5" customHeight="1" x14ac:dyDescent="0.35">
      <c r="A239" s="44"/>
      <c r="B239" s="18" t="s">
        <v>111</v>
      </c>
      <c r="C239" s="51">
        <v>0</v>
      </c>
      <c r="D239" s="20"/>
      <c r="E239" s="20"/>
      <c r="F239" s="87">
        <v>0</v>
      </c>
      <c r="G239" s="87">
        <f>F239*C239</f>
        <v>0</v>
      </c>
      <c r="H239" s="15"/>
    </row>
    <row r="240" spans="1:10" ht="13.5" customHeight="1" x14ac:dyDescent="0.35">
      <c r="A240" s="44"/>
      <c r="B240" s="18" t="s">
        <v>112</v>
      </c>
      <c r="C240" s="51">
        <v>0</v>
      </c>
      <c r="D240" s="20"/>
      <c r="E240" s="20"/>
      <c r="F240" s="87">
        <v>0</v>
      </c>
      <c r="G240" s="87">
        <f>F240*C240</f>
        <v>0</v>
      </c>
      <c r="H240" s="15"/>
    </row>
    <row r="241" spans="1:10" ht="13.5" customHeight="1" x14ac:dyDescent="0.35">
      <c r="A241" s="44"/>
      <c r="B241" s="18" t="s">
        <v>113</v>
      </c>
      <c r="C241" s="51">
        <v>0</v>
      </c>
      <c r="D241" s="20"/>
      <c r="E241" s="20"/>
      <c r="F241" s="87">
        <v>0</v>
      </c>
      <c r="G241" s="87">
        <f>F241*C241</f>
        <v>0</v>
      </c>
      <c r="H241" s="15"/>
    </row>
    <row r="242" spans="1:10" ht="13.5" customHeight="1" x14ac:dyDescent="0.35">
      <c r="A242" s="44"/>
      <c r="B242" s="18" t="s">
        <v>114</v>
      </c>
      <c r="C242" s="51">
        <v>0</v>
      </c>
      <c r="D242" s="20"/>
      <c r="E242" s="20"/>
      <c r="F242" s="87">
        <v>0</v>
      </c>
      <c r="G242" s="87">
        <f>F242*C242</f>
        <v>0</v>
      </c>
      <c r="H242" s="15"/>
    </row>
    <row r="243" spans="1:10" s="61" customFormat="1" ht="27" customHeight="1" x14ac:dyDescent="0.25">
      <c r="A243" s="63"/>
      <c r="B243" s="73" t="s">
        <v>115</v>
      </c>
      <c r="C243" s="74">
        <v>0</v>
      </c>
      <c r="D243" s="75"/>
      <c r="E243" s="75"/>
      <c r="F243" s="90">
        <v>0</v>
      </c>
      <c r="G243" s="88">
        <f>F243*C243</f>
        <v>0</v>
      </c>
      <c r="H243" s="91"/>
      <c r="J243" s="101"/>
    </row>
    <row r="244" spans="1:10" ht="13.5" customHeight="1" x14ac:dyDescent="0.35">
      <c r="A244" s="44"/>
      <c r="B244" s="27" t="s">
        <v>5</v>
      </c>
      <c r="C244" s="60"/>
      <c r="D244" s="29"/>
      <c r="E244" s="29"/>
      <c r="F244" s="89"/>
      <c r="G244" s="89"/>
      <c r="H244" s="16">
        <f>SUM(G239:G243)</f>
        <v>0</v>
      </c>
    </row>
    <row r="245" spans="1:10" ht="12" customHeight="1" x14ac:dyDescent="0.35">
      <c r="A245" s="44"/>
      <c r="B245" s="18"/>
      <c r="C245" s="45"/>
      <c r="D245" s="20"/>
      <c r="E245" s="20"/>
      <c r="F245" s="46"/>
      <c r="G245" s="46"/>
      <c r="H245" s="47"/>
    </row>
    <row r="246" spans="1:10" ht="13.5" customHeight="1" x14ac:dyDescent="0.35">
      <c r="A246" s="44"/>
      <c r="B246" s="27" t="s">
        <v>116</v>
      </c>
      <c r="C246" s="45"/>
      <c r="D246" s="20"/>
      <c r="E246" s="20"/>
      <c r="F246" s="94" t="s">
        <v>4</v>
      </c>
      <c r="G246" s="66" t="s">
        <v>5</v>
      </c>
      <c r="H246" s="47"/>
    </row>
    <row r="247" spans="1:10" ht="13.5" customHeight="1" x14ac:dyDescent="0.35">
      <c r="A247" s="44"/>
      <c r="B247" s="18" t="s">
        <v>117</v>
      </c>
      <c r="C247" s="45"/>
      <c r="D247" s="20"/>
      <c r="E247" s="20"/>
      <c r="F247" s="87">
        <v>0</v>
      </c>
      <c r="G247" s="87">
        <f t="shared" ref="G247:G252" si="9">F247</f>
        <v>0</v>
      </c>
      <c r="H247" s="15"/>
    </row>
    <row r="248" spans="1:10" ht="13.5" customHeight="1" x14ac:dyDescent="0.35">
      <c r="A248" s="44"/>
      <c r="B248" s="18" t="s">
        <v>118</v>
      </c>
      <c r="C248" s="45"/>
      <c r="D248" s="20"/>
      <c r="E248" s="20"/>
      <c r="F248" s="87">
        <v>0</v>
      </c>
      <c r="G248" s="87">
        <f t="shared" si="9"/>
        <v>0</v>
      </c>
      <c r="H248" s="15"/>
    </row>
    <row r="249" spans="1:10" ht="13.5" customHeight="1" x14ac:dyDescent="0.35">
      <c r="A249" s="44"/>
      <c r="B249" s="18" t="s">
        <v>119</v>
      </c>
      <c r="C249" s="45"/>
      <c r="D249" s="20"/>
      <c r="E249" s="20"/>
      <c r="F249" s="87">
        <v>0</v>
      </c>
      <c r="G249" s="87">
        <f t="shared" si="9"/>
        <v>0</v>
      </c>
      <c r="H249" s="15"/>
    </row>
    <row r="250" spans="1:10" ht="13.5" customHeight="1" x14ac:dyDescent="0.35">
      <c r="A250" s="44"/>
      <c r="B250" s="18" t="s">
        <v>120</v>
      </c>
      <c r="C250" s="45"/>
      <c r="D250" s="20"/>
      <c r="E250" s="20"/>
      <c r="F250" s="87">
        <v>0</v>
      </c>
      <c r="G250" s="87">
        <f t="shared" si="9"/>
        <v>0</v>
      </c>
      <c r="H250" s="15"/>
    </row>
    <row r="251" spans="1:10" ht="13.5" customHeight="1" x14ac:dyDescent="0.35">
      <c r="A251" s="44"/>
      <c r="B251" s="18" t="s">
        <v>121</v>
      </c>
      <c r="C251" s="45"/>
      <c r="D251" s="20"/>
      <c r="E251" s="20"/>
      <c r="F251" s="87">
        <v>0</v>
      </c>
      <c r="G251" s="87">
        <f t="shared" si="9"/>
        <v>0</v>
      </c>
      <c r="H251" s="15"/>
    </row>
    <row r="252" spans="1:10" ht="13.5" customHeight="1" x14ac:dyDescent="0.35">
      <c r="A252" s="22"/>
      <c r="B252" s="23" t="s">
        <v>122</v>
      </c>
      <c r="C252" s="67"/>
      <c r="D252" s="25"/>
      <c r="E252" s="25"/>
      <c r="F252" s="88">
        <v>0</v>
      </c>
      <c r="G252" s="88">
        <f t="shared" si="9"/>
        <v>0</v>
      </c>
      <c r="H252" s="26"/>
    </row>
    <row r="253" spans="1:10" ht="13.5" customHeight="1" x14ac:dyDescent="0.35">
      <c r="A253" s="44"/>
      <c r="B253" s="27" t="s">
        <v>5</v>
      </c>
      <c r="C253" s="60"/>
      <c r="D253" s="29"/>
      <c r="E253" s="29"/>
      <c r="F253" s="89"/>
      <c r="G253" s="89"/>
      <c r="H253" s="16">
        <f>SUM(G247:G252)</f>
        <v>0</v>
      </c>
    </row>
    <row r="254" spans="1:10" ht="12" customHeight="1" x14ac:dyDescent="0.35">
      <c r="A254" s="44"/>
      <c r="B254" s="18"/>
      <c r="C254" s="45"/>
      <c r="D254" s="20"/>
      <c r="E254" s="20"/>
      <c r="F254" s="87"/>
      <c r="G254" s="87"/>
      <c r="H254" s="15"/>
    </row>
    <row r="255" spans="1:10" ht="13.5" customHeight="1" x14ac:dyDescent="0.35">
      <c r="A255" s="131"/>
      <c r="B255" s="132" t="s">
        <v>123</v>
      </c>
      <c r="C255" s="133"/>
      <c r="D255" s="134"/>
      <c r="E255" s="134"/>
      <c r="F255" s="135"/>
      <c r="G255" s="135"/>
      <c r="H255" s="135">
        <f>SUM(H236:H254)</f>
        <v>0</v>
      </c>
    </row>
    <row r="256" spans="1:10" ht="13.5" customHeight="1" x14ac:dyDescent="0.35">
      <c r="A256" s="22"/>
      <c r="B256" s="33"/>
      <c r="C256" s="28"/>
      <c r="D256" s="37"/>
      <c r="E256" s="37"/>
      <c r="F256" s="30"/>
      <c r="G256" s="30"/>
      <c r="H256" s="30"/>
    </row>
    <row r="257" spans="1:8" ht="12" customHeight="1" x14ac:dyDescent="0.35">
      <c r="A257" s="22"/>
      <c r="B257" s="38"/>
      <c r="C257" s="19"/>
      <c r="D257" s="34"/>
      <c r="E257" s="34"/>
      <c r="F257" s="31"/>
      <c r="G257" s="31"/>
      <c r="H257" s="31"/>
    </row>
    <row r="258" spans="1:8" ht="18.75" customHeight="1" x14ac:dyDescent="0.35">
      <c r="A258" s="12" t="s">
        <v>134</v>
      </c>
      <c r="B258" s="12" t="s">
        <v>125</v>
      </c>
      <c r="C258" s="10" t="s">
        <v>107</v>
      </c>
      <c r="D258" s="11" t="s">
        <v>2</v>
      </c>
      <c r="E258" s="11"/>
      <c r="F258" s="7" t="s">
        <v>4</v>
      </c>
      <c r="G258" s="16" t="s">
        <v>5</v>
      </c>
      <c r="H258" s="31"/>
    </row>
    <row r="259" spans="1:8" ht="13.5" customHeight="1" x14ac:dyDescent="0.35">
      <c r="A259" s="22"/>
      <c r="B259" s="38" t="s">
        <v>126</v>
      </c>
      <c r="C259" s="19"/>
      <c r="D259" s="34"/>
      <c r="E259" s="34"/>
      <c r="F259" s="31">
        <v>0</v>
      </c>
      <c r="G259" s="31">
        <f>F259</f>
        <v>0</v>
      </c>
      <c r="H259" s="31"/>
    </row>
    <row r="260" spans="1:8" ht="13.5" customHeight="1" x14ac:dyDescent="0.35">
      <c r="A260" s="22"/>
      <c r="B260" s="38" t="s">
        <v>127</v>
      </c>
      <c r="C260" s="19"/>
      <c r="D260" s="34">
        <v>0</v>
      </c>
      <c r="E260" s="34"/>
      <c r="F260" s="31">
        <v>0</v>
      </c>
      <c r="G260" s="31">
        <f>F260*D260</f>
        <v>0</v>
      </c>
      <c r="H260" s="31"/>
    </row>
    <row r="261" spans="1:8" ht="13.5" customHeight="1" x14ac:dyDescent="0.35">
      <c r="A261" s="22"/>
      <c r="B261" s="38" t="s">
        <v>128</v>
      </c>
      <c r="C261" s="19">
        <v>0</v>
      </c>
      <c r="D261" s="34"/>
      <c r="E261" s="34"/>
      <c r="F261" s="31">
        <v>0</v>
      </c>
      <c r="G261" s="31">
        <f>F261*C261</f>
        <v>0</v>
      </c>
      <c r="H261" s="31"/>
    </row>
    <row r="262" spans="1:8" ht="13.5" customHeight="1" x14ac:dyDescent="0.35">
      <c r="A262" s="22"/>
      <c r="B262" s="38" t="s">
        <v>129</v>
      </c>
      <c r="C262" s="19"/>
      <c r="D262" s="34"/>
      <c r="E262" s="34"/>
      <c r="F262" s="31">
        <v>0</v>
      </c>
      <c r="G262" s="31">
        <f>F262</f>
        <v>0</v>
      </c>
      <c r="H262" s="31"/>
    </row>
    <row r="263" spans="1:8" ht="13.5" customHeight="1" x14ac:dyDescent="0.35">
      <c r="A263" s="22"/>
      <c r="B263" s="38" t="s">
        <v>130</v>
      </c>
      <c r="C263" s="19">
        <v>0</v>
      </c>
      <c r="D263" s="34"/>
      <c r="E263" s="34"/>
      <c r="F263" s="31">
        <v>0</v>
      </c>
      <c r="G263" s="31">
        <f>F263*C263</f>
        <v>0</v>
      </c>
      <c r="H263" s="31"/>
    </row>
    <row r="264" spans="1:8" ht="13.5" customHeight="1" x14ac:dyDescent="0.35">
      <c r="A264" s="22"/>
      <c r="B264" s="38" t="s">
        <v>131</v>
      </c>
      <c r="C264" s="19">
        <v>0</v>
      </c>
      <c r="D264" s="34"/>
      <c r="E264" s="34"/>
      <c r="F264" s="31">
        <v>0</v>
      </c>
      <c r="G264" s="31">
        <f>F264*C264</f>
        <v>0</v>
      </c>
      <c r="H264" s="31"/>
    </row>
    <row r="265" spans="1:8" ht="13.5" customHeight="1" x14ac:dyDescent="0.35">
      <c r="A265" s="22"/>
      <c r="B265" s="39" t="s">
        <v>132</v>
      </c>
      <c r="C265" s="24"/>
      <c r="D265" s="35"/>
      <c r="E265" s="35"/>
      <c r="F265" s="36">
        <v>0</v>
      </c>
      <c r="G265" s="36">
        <f>F265</f>
        <v>0</v>
      </c>
      <c r="H265" s="36"/>
    </row>
    <row r="266" spans="1:8" ht="13.5" customHeight="1" x14ac:dyDescent="0.35">
      <c r="A266" s="131"/>
      <c r="B266" s="132" t="s">
        <v>133</v>
      </c>
      <c r="C266" s="133"/>
      <c r="D266" s="134"/>
      <c r="E266" s="134"/>
      <c r="F266" s="135"/>
      <c r="G266" s="135"/>
      <c r="H266" s="135">
        <f>SUM(G259:G265)</f>
        <v>0</v>
      </c>
    </row>
    <row r="267" spans="1:8" ht="13.5" customHeight="1" x14ac:dyDescent="0.35">
      <c r="A267" s="22"/>
      <c r="B267" s="33"/>
      <c r="C267" s="28"/>
      <c r="D267" s="37"/>
      <c r="E267" s="37"/>
      <c r="F267" s="30"/>
      <c r="G267" s="30"/>
      <c r="H267" s="30"/>
    </row>
    <row r="268" spans="1:8" ht="12" customHeight="1" x14ac:dyDescent="0.35">
      <c r="A268" s="22"/>
      <c r="B268" s="38"/>
      <c r="C268" s="19"/>
      <c r="D268" s="34"/>
      <c r="E268" s="34"/>
      <c r="F268" s="31"/>
      <c r="G268" s="31"/>
      <c r="H268" s="31"/>
    </row>
    <row r="269" spans="1:8" ht="18.75" customHeight="1" x14ac:dyDescent="0.35">
      <c r="A269" s="12" t="s">
        <v>148</v>
      </c>
      <c r="B269" s="12" t="s">
        <v>168</v>
      </c>
      <c r="C269" s="10" t="s">
        <v>107</v>
      </c>
      <c r="D269" s="11" t="s">
        <v>3</v>
      </c>
      <c r="E269" s="11"/>
      <c r="F269" s="7" t="s">
        <v>4</v>
      </c>
      <c r="G269" s="16" t="s">
        <v>5</v>
      </c>
      <c r="H269" s="31"/>
    </row>
    <row r="270" spans="1:8" ht="13.5" customHeight="1" x14ac:dyDescent="0.35">
      <c r="A270" s="22"/>
      <c r="B270" s="38" t="s">
        <v>135</v>
      </c>
      <c r="C270" s="19"/>
      <c r="D270" s="34"/>
      <c r="E270" s="34"/>
      <c r="F270" s="31">
        <v>0</v>
      </c>
      <c r="G270" s="31">
        <f>F270</f>
        <v>0</v>
      </c>
      <c r="H270" s="31"/>
    </row>
    <row r="271" spans="1:8" ht="13.5" customHeight="1" x14ac:dyDescent="0.35">
      <c r="A271" s="22"/>
      <c r="B271" s="38" t="s">
        <v>136</v>
      </c>
      <c r="C271" s="19">
        <v>0</v>
      </c>
      <c r="D271" s="34"/>
      <c r="E271" s="34"/>
      <c r="F271" s="31">
        <v>0</v>
      </c>
      <c r="G271" s="31">
        <f>F271*C271</f>
        <v>0</v>
      </c>
      <c r="H271" s="31"/>
    </row>
    <row r="272" spans="1:8" ht="13.5" customHeight="1" x14ac:dyDescent="0.35">
      <c r="A272" s="22"/>
      <c r="B272" s="38" t="s">
        <v>137</v>
      </c>
      <c r="C272" s="19"/>
      <c r="D272" s="34">
        <v>0</v>
      </c>
      <c r="E272" s="34"/>
      <c r="F272" s="31">
        <v>0</v>
      </c>
      <c r="G272" s="31">
        <f>F272*D272</f>
        <v>0</v>
      </c>
      <c r="H272" s="31"/>
    </row>
    <row r="273" spans="1:8" ht="13.5" customHeight="1" x14ac:dyDescent="0.35">
      <c r="A273" s="22"/>
      <c r="B273" s="38" t="s">
        <v>138</v>
      </c>
      <c r="C273" s="19">
        <v>0</v>
      </c>
      <c r="D273" s="34"/>
      <c r="E273" s="34"/>
      <c r="F273" s="31">
        <v>0</v>
      </c>
      <c r="G273" s="31">
        <f>F273*C273</f>
        <v>0</v>
      </c>
      <c r="H273" s="31"/>
    </row>
    <row r="274" spans="1:8" ht="13.5" customHeight="1" x14ac:dyDescent="0.35">
      <c r="A274" s="22"/>
      <c r="B274" s="38" t="s">
        <v>139</v>
      </c>
      <c r="C274" s="19">
        <v>0</v>
      </c>
      <c r="D274" s="34"/>
      <c r="E274" s="34"/>
      <c r="F274" s="31">
        <v>0</v>
      </c>
      <c r="G274" s="31">
        <f>F274*C274</f>
        <v>0</v>
      </c>
      <c r="H274" s="31"/>
    </row>
    <row r="275" spans="1:8" ht="13.5" customHeight="1" x14ac:dyDescent="0.35">
      <c r="A275" s="22"/>
      <c r="B275" s="38" t="s">
        <v>140</v>
      </c>
      <c r="C275" s="19">
        <v>0</v>
      </c>
      <c r="D275" s="34"/>
      <c r="E275" s="34"/>
      <c r="F275" s="31">
        <v>0</v>
      </c>
      <c r="G275" s="31">
        <f>F275*C275</f>
        <v>0</v>
      </c>
      <c r="H275" s="31"/>
    </row>
    <row r="276" spans="1:8" ht="13.5" customHeight="1" x14ac:dyDescent="0.35">
      <c r="A276" s="22"/>
      <c r="B276" s="38" t="s">
        <v>141</v>
      </c>
      <c r="C276" s="19">
        <v>0</v>
      </c>
      <c r="D276" s="34"/>
      <c r="E276" s="34"/>
      <c r="F276" s="31">
        <v>0</v>
      </c>
      <c r="G276" s="31">
        <f>F276*C276</f>
        <v>0</v>
      </c>
      <c r="H276" s="31"/>
    </row>
    <row r="277" spans="1:8" ht="13.5" customHeight="1" x14ac:dyDescent="0.35">
      <c r="A277" s="22"/>
      <c r="B277" s="39" t="s">
        <v>166</v>
      </c>
      <c r="C277" s="24"/>
      <c r="D277" s="35"/>
      <c r="E277" s="35"/>
      <c r="F277" s="36">
        <v>0</v>
      </c>
      <c r="G277" s="36">
        <f>F277</f>
        <v>0</v>
      </c>
      <c r="H277" s="36"/>
    </row>
    <row r="278" spans="1:8" ht="13.5" customHeight="1" x14ac:dyDescent="0.35">
      <c r="A278" s="131"/>
      <c r="B278" s="132" t="s">
        <v>177</v>
      </c>
      <c r="C278" s="133"/>
      <c r="D278" s="134"/>
      <c r="E278" s="134"/>
      <c r="F278" s="135"/>
      <c r="G278" s="135"/>
      <c r="H278" s="135">
        <f>SUM(G270:G277)</f>
        <v>0</v>
      </c>
    </row>
    <row r="279" spans="1:8" ht="12" customHeight="1" x14ac:dyDescent="0.35">
      <c r="A279" s="22"/>
      <c r="B279" s="33"/>
      <c r="C279" s="28"/>
      <c r="D279" s="37"/>
      <c r="E279" s="37"/>
      <c r="F279" s="30"/>
      <c r="G279" s="30"/>
      <c r="H279" s="30"/>
    </row>
    <row r="280" spans="1:8" ht="12" customHeight="1" x14ac:dyDescent="0.35">
      <c r="A280" s="22"/>
      <c r="B280" s="38"/>
      <c r="C280" s="19"/>
      <c r="D280" s="34"/>
      <c r="E280" s="34"/>
      <c r="F280" s="31"/>
      <c r="G280" s="31"/>
      <c r="H280" s="31"/>
    </row>
    <row r="281" spans="1:8" ht="18.75" customHeight="1" x14ac:dyDescent="0.35">
      <c r="A281" s="12" t="s">
        <v>156</v>
      </c>
      <c r="B281" s="12" t="s">
        <v>169</v>
      </c>
      <c r="C281" s="80" t="s">
        <v>32</v>
      </c>
      <c r="D281" s="34"/>
      <c r="E281" s="34"/>
      <c r="F281" s="5" t="s">
        <v>4</v>
      </c>
      <c r="G281" s="30" t="s">
        <v>5</v>
      </c>
      <c r="H281" s="31"/>
    </row>
    <row r="282" spans="1:8" ht="13.5" customHeight="1" x14ac:dyDescent="0.35">
      <c r="A282" s="22"/>
      <c r="B282" s="33" t="s">
        <v>142</v>
      </c>
      <c r="C282" s="19"/>
      <c r="D282" s="34"/>
      <c r="E282" s="34"/>
      <c r="F282" s="31"/>
      <c r="G282" s="31"/>
      <c r="H282" s="31"/>
    </row>
    <row r="283" spans="1:8" ht="13.5" customHeight="1" x14ac:dyDescent="0.35">
      <c r="A283" s="22"/>
      <c r="B283" s="38" t="s">
        <v>143</v>
      </c>
      <c r="C283" s="19"/>
      <c r="D283" s="34"/>
      <c r="E283" s="34"/>
      <c r="F283" s="31">
        <v>0</v>
      </c>
      <c r="G283" s="31">
        <f t="shared" ref="G283:G289" si="10">F283</f>
        <v>0</v>
      </c>
      <c r="H283" s="31"/>
    </row>
    <row r="284" spans="1:8" ht="13.5" customHeight="1" x14ac:dyDescent="0.35">
      <c r="A284" s="22"/>
      <c r="B284" s="38" t="s">
        <v>144</v>
      </c>
      <c r="C284" s="19"/>
      <c r="D284" s="34"/>
      <c r="E284" s="34"/>
      <c r="F284" s="31">
        <v>0</v>
      </c>
      <c r="G284" s="31">
        <f t="shared" si="10"/>
        <v>0</v>
      </c>
      <c r="H284" s="31"/>
    </row>
    <row r="285" spans="1:8" ht="13.5" customHeight="1" x14ac:dyDescent="0.35">
      <c r="A285" s="22"/>
      <c r="B285" s="38" t="s">
        <v>145</v>
      </c>
      <c r="C285" s="19"/>
      <c r="D285" s="34"/>
      <c r="E285" s="34"/>
      <c r="F285" s="31">
        <v>0</v>
      </c>
      <c r="G285" s="31">
        <f t="shared" si="10"/>
        <v>0</v>
      </c>
      <c r="H285" s="31"/>
    </row>
    <row r="286" spans="1:8" ht="13.5" customHeight="1" x14ac:dyDescent="0.35">
      <c r="A286" s="22"/>
      <c r="B286" s="38" t="s">
        <v>146</v>
      </c>
      <c r="C286" s="19"/>
      <c r="D286" s="34"/>
      <c r="E286" s="34"/>
      <c r="F286" s="31">
        <v>0</v>
      </c>
      <c r="G286" s="31">
        <f t="shared" si="10"/>
        <v>0</v>
      </c>
      <c r="H286" s="31"/>
    </row>
    <row r="287" spans="1:8" ht="13.5" customHeight="1" x14ac:dyDescent="0.35">
      <c r="A287" s="22"/>
      <c r="B287" s="38" t="s">
        <v>174</v>
      </c>
      <c r="C287" s="19"/>
      <c r="D287" s="34"/>
      <c r="E287" s="34"/>
      <c r="F287" s="31">
        <v>0</v>
      </c>
      <c r="G287" s="31">
        <f t="shared" si="10"/>
        <v>0</v>
      </c>
      <c r="H287" s="31"/>
    </row>
    <row r="288" spans="1:8" ht="13.5" customHeight="1" x14ac:dyDescent="0.35">
      <c r="A288" s="22"/>
      <c r="B288" s="38" t="s">
        <v>175</v>
      </c>
      <c r="C288" s="19"/>
      <c r="D288" s="34"/>
      <c r="E288" s="34"/>
      <c r="F288" s="31">
        <v>0</v>
      </c>
      <c r="G288" s="31">
        <f t="shared" si="10"/>
        <v>0</v>
      </c>
      <c r="H288" s="31"/>
    </row>
    <row r="289" spans="1:8" ht="13.5" customHeight="1" x14ac:dyDescent="0.35">
      <c r="A289" s="22"/>
      <c r="B289" s="39" t="s">
        <v>147</v>
      </c>
      <c r="C289" s="24"/>
      <c r="D289" s="35"/>
      <c r="E289" s="35"/>
      <c r="F289" s="36">
        <v>0</v>
      </c>
      <c r="G289" s="36">
        <f t="shared" si="10"/>
        <v>0</v>
      </c>
      <c r="H289" s="36"/>
    </row>
    <row r="290" spans="1:8" ht="13.5" customHeight="1" x14ac:dyDescent="0.35">
      <c r="A290" s="22"/>
      <c r="B290" s="33" t="s">
        <v>5</v>
      </c>
      <c r="C290" s="28"/>
      <c r="D290" s="37"/>
      <c r="E290" s="37"/>
      <c r="F290" s="30"/>
      <c r="G290" s="30"/>
      <c r="H290" s="30">
        <f>SUM(G282:G289)</f>
        <v>0</v>
      </c>
    </row>
    <row r="291" spans="1:8" ht="13.5" customHeight="1" x14ac:dyDescent="0.35">
      <c r="A291" s="22"/>
      <c r="B291" s="33"/>
      <c r="C291" s="28"/>
      <c r="D291" s="37"/>
      <c r="E291" s="37"/>
      <c r="F291" s="30"/>
      <c r="G291" s="30"/>
      <c r="H291" s="30"/>
    </row>
    <row r="292" spans="1:8" ht="12" customHeight="1" x14ac:dyDescent="0.35">
      <c r="A292" s="22"/>
      <c r="B292" s="38"/>
      <c r="C292" s="10" t="s">
        <v>32</v>
      </c>
      <c r="F292" s="5" t="s">
        <v>4</v>
      </c>
      <c r="G292" s="30" t="s">
        <v>5</v>
      </c>
      <c r="H292" s="31"/>
    </row>
    <row r="293" spans="1:8" ht="13.5" customHeight="1" x14ac:dyDescent="0.35">
      <c r="A293" s="22"/>
      <c r="B293" s="33" t="s">
        <v>178</v>
      </c>
      <c r="C293" s="6"/>
      <c r="D293" s="6"/>
      <c r="E293" s="6"/>
      <c r="F293" s="6"/>
      <c r="G293" s="6"/>
      <c r="H293" s="31"/>
    </row>
    <row r="294" spans="1:8" ht="13.5" customHeight="1" x14ac:dyDescent="0.35">
      <c r="A294" s="22"/>
      <c r="B294" s="38" t="s">
        <v>145</v>
      </c>
      <c r="C294" s="19"/>
      <c r="D294" s="34"/>
      <c r="E294" s="34"/>
      <c r="F294" s="31">
        <v>0</v>
      </c>
      <c r="G294" s="31">
        <f>F294</f>
        <v>0</v>
      </c>
      <c r="H294" s="31"/>
    </row>
    <row r="295" spans="1:8" ht="13.5" customHeight="1" x14ac:dyDescent="0.35">
      <c r="A295" s="22"/>
      <c r="B295" s="38" t="s">
        <v>175</v>
      </c>
      <c r="C295" s="19">
        <v>0</v>
      </c>
      <c r="D295" s="34"/>
      <c r="E295" s="34"/>
      <c r="F295" s="31">
        <v>0</v>
      </c>
      <c r="G295" s="31">
        <f>F295*C295</f>
        <v>0</v>
      </c>
      <c r="H295" s="31"/>
    </row>
    <row r="296" spans="1:8" ht="13.5" customHeight="1" x14ac:dyDescent="0.35">
      <c r="A296" s="22"/>
      <c r="B296" s="38" t="s">
        <v>172</v>
      </c>
      <c r="C296" s="19">
        <v>0</v>
      </c>
      <c r="D296" s="34"/>
      <c r="E296" s="34"/>
      <c r="F296" s="31">
        <v>0</v>
      </c>
      <c r="G296" s="31">
        <f>F296*C296</f>
        <v>0</v>
      </c>
      <c r="H296" s="31"/>
    </row>
    <row r="297" spans="1:8" ht="13.5" customHeight="1" x14ac:dyDescent="0.35">
      <c r="A297" s="22"/>
      <c r="B297" s="38" t="s">
        <v>170</v>
      </c>
      <c r="C297" s="19">
        <v>0</v>
      </c>
      <c r="D297" s="34"/>
      <c r="E297" s="34"/>
      <c r="F297" s="31">
        <v>0</v>
      </c>
      <c r="G297" s="31">
        <f>F297*C297</f>
        <v>0</v>
      </c>
      <c r="H297" s="31"/>
    </row>
    <row r="298" spans="1:8" ht="13.5" customHeight="1" x14ac:dyDescent="0.35">
      <c r="A298" s="22"/>
      <c r="B298" s="39" t="s">
        <v>171</v>
      </c>
      <c r="C298" s="24">
        <v>0</v>
      </c>
      <c r="D298" s="35"/>
      <c r="E298" s="35"/>
      <c r="F298" s="36">
        <v>0</v>
      </c>
      <c r="G298" s="36">
        <f>F298*C298</f>
        <v>0</v>
      </c>
      <c r="H298" s="36"/>
    </row>
    <row r="299" spans="1:8" ht="13.5" customHeight="1" x14ac:dyDescent="0.35">
      <c r="A299" s="22"/>
      <c r="B299" s="33" t="s">
        <v>5</v>
      </c>
      <c r="C299" s="28"/>
      <c r="D299" s="37"/>
      <c r="E299" s="37"/>
      <c r="F299" s="30"/>
      <c r="G299" s="30"/>
      <c r="H299" s="30">
        <f>SUM(G294:G298)</f>
        <v>0</v>
      </c>
    </row>
    <row r="300" spans="1:8" ht="12" customHeight="1" x14ac:dyDescent="0.35">
      <c r="A300" s="22"/>
      <c r="B300" s="38"/>
      <c r="C300" s="19"/>
      <c r="D300" s="34"/>
      <c r="E300" s="34"/>
      <c r="F300" s="31"/>
      <c r="G300" s="31"/>
      <c r="H300" s="31"/>
    </row>
    <row r="301" spans="1:8" ht="13.5" customHeight="1" x14ac:dyDescent="0.35">
      <c r="A301" s="131"/>
      <c r="B301" s="132" t="s">
        <v>173</v>
      </c>
      <c r="C301" s="133"/>
      <c r="D301" s="134"/>
      <c r="E301" s="134"/>
      <c r="F301" s="135"/>
      <c r="G301" s="135"/>
      <c r="H301" s="135">
        <f>SUM(H290,H299)</f>
        <v>0</v>
      </c>
    </row>
    <row r="302" spans="1:8" ht="13.5" customHeight="1" x14ac:dyDescent="0.35">
      <c r="A302" s="22"/>
      <c r="B302" s="33"/>
      <c r="C302" s="28"/>
      <c r="D302" s="37"/>
      <c r="E302" s="37"/>
      <c r="F302" s="30"/>
      <c r="G302" s="30"/>
      <c r="H302" s="30"/>
    </row>
    <row r="303" spans="1:8" ht="12" customHeight="1" x14ac:dyDescent="0.35">
      <c r="A303" s="43"/>
      <c r="B303" s="38"/>
      <c r="C303" s="19"/>
      <c r="D303" s="34"/>
      <c r="E303" s="34"/>
      <c r="F303" s="31"/>
      <c r="G303" s="31"/>
      <c r="H303" s="31"/>
    </row>
    <row r="304" spans="1:8" ht="18.75" customHeight="1" x14ac:dyDescent="0.35">
      <c r="A304" s="12" t="s">
        <v>158</v>
      </c>
      <c r="B304" s="12" t="s">
        <v>149</v>
      </c>
      <c r="C304" s="13"/>
      <c r="D304" s="14"/>
      <c r="E304" s="14"/>
      <c r="F304" s="92" t="s">
        <v>4</v>
      </c>
      <c r="G304" s="83" t="s">
        <v>5</v>
      </c>
      <c r="H304" s="31"/>
    </row>
    <row r="305" spans="1:10" ht="13.5" customHeight="1" x14ac:dyDescent="0.35">
      <c r="A305" s="43"/>
      <c r="B305" s="43" t="s">
        <v>150</v>
      </c>
      <c r="C305" s="42"/>
      <c r="D305" s="34"/>
      <c r="E305" s="34"/>
      <c r="F305" s="31">
        <v>0</v>
      </c>
      <c r="G305" s="15">
        <f>F305</f>
        <v>0</v>
      </c>
      <c r="H305" s="31"/>
    </row>
    <row r="306" spans="1:10" ht="13.5" customHeight="1" x14ac:dyDescent="0.35">
      <c r="A306" s="43"/>
      <c r="B306" s="43" t="s">
        <v>151</v>
      </c>
      <c r="C306" s="42"/>
      <c r="D306" s="34"/>
      <c r="E306" s="34"/>
      <c r="F306" s="31">
        <v>0</v>
      </c>
      <c r="G306" s="15">
        <f>F306</f>
        <v>0</v>
      </c>
      <c r="H306" s="31"/>
    </row>
    <row r="307" spans="1:10" ht="13.5" customHeight="1" x14ac:dyDescent="0.35">
      <c r="A307" s="43"/>
      <c r="B307" s="43" t="s">
        <v>152</v>
      </c>
      <c r="C307" s="42"/>
      <c r="D307" s="34"/>
      <c r="E307" s="34"/>
      <c r="F307" s="31">
        <v>0</v>
      </c>
      <c r="G307" s="15">
        <f>F307</f>
        <v>0</v>
      </c>
      <c r="H307" s="31"/>
    </row>
    <row r="308" spans="1:10" ht="13.5" customHeight="1" x14ac:dyDescent="0.35">
      <c r="A308" s="43"/>
      <c r="B308" s="43" t="s">
        <v>153</v>
      </c>
      <c r="C308" s="42"/>
      <c r="D308" s="34"/>
      <c r="E308" s="34"/>
      <c r="F308" s="31">
        <v>0</v>
      </c>
      <c r="G308" s="15">
        <f>F308</f>
        <v>0</v>
      </c>
      <c r="H308" s="31"/>
    </row>
    <row r="309" spans="1:10" ht="13.5" customHeight="1" x14ac:dyDescent="0.35">
      <c r="A309" s="43"/>
      <c r="B309" s="64" t="s">
        <v>154</v>
      </c>
      <c r="C309" s="65"/>
      <c r="D309" s="35"/>
      <c r="E309" s="35"/>
      <c r="F309" s="36">
        <v>0</v>
      </c>
      <c r="G309" s="26">
        <f>F309</f>
        <v>0</v>
      </c>
      <c r="H309" s="36"/>
    </row>
    <row r="310" spans="1:10" ht="13.5" customHeight="1" x14ac:dyDescent="0.35">
      <c r="A310" s="131"/>
      <c r="B310" s="132" t="s">
        <v>155</v>
      </c>
      <c r="C310" s="133"/>
      <c r="D310" s="134"/>
      <c r="E310" s="134"/>
      <c r="F310" s="135"/>
      <c r="G310" s="135"/>
      <c r="H310" s="135">
        <f>SUM(G305:G309)</f>
        <v>0</v>
      </c>
    </row>
    <row r="311" spans="1:10" ht="13.5" customHeight="1" x14ac:dyDescent="0.35">
      <c r="A311" s="22"/>
      <c r="B311" s="33"/>
      <c r="C311" s="28"/>
      <c r="D311" s="37"/>
      <c r="E311" s="37"/>
      <c r="F311" s="30"/>
      <c r="G311" s="30"/>
      <c r="H311" s="30"/>
    </row>
    <row r="312" spans="1:10" ht="12" customHeight="1" x14ac:dyDescent="0.35">
      <c r="A312" s="43"/>
      <c r="B312" s="43"/>
      <c r="C312" s="42"/>
      <c r="D312" s="34"/>
      <c r="E312" s="34"/>
      <c r="F312" s="31"/>
      <c r="G312" s="31"/>
      <c r="H312" s="31"/>
    </row>
    <row r="313" spans="1:10" ht="18.75" customHeight="1" x14ac:dyDescent="0.35">
      <c r="A313" s="12" t="s">
        <v>159</v>
      </c>
      <c r="B313" s="12" t="s">
        <v>217</v>
      </c>
      <c r="C313" s="42"/>
      <c r="D313" s="34"/>
      <c r="E313" s="34"/>
      <c r="F313" s="92" t="s">
        <v>4</v>
      </c>
      <c r="G313" s="83" t="s">
        <v>5</v>
      </c>
      <c r="H313" s="31"/>
    </row>
    <row r="314" spans="1:10" ht="13.5" customHeight="1" x14ac:dyDescent="0.35">
      <c r="A314" s="43"/>
      <c r="B314" s="43"/>
      <c r="C314" s="42"/>
      <c r="D314" s="34"/>
      <c r="E314" s="34"/>
      <c r="F314" s="31">
        <v>0</v>
      </c>
      <c r="G314" s="31">
        <f>F314</f>
        <v>0</v>
      </c>
      <c r="H314" s="31"/>
    </row>
    <row r="315" spans="1:10" ht="13.5" customHeight="1" x14ac:dyDescent="0.35">
      <c r="A315" s="43"/>
      <c r="B315" s="43"/>
      <c r="C315" s="42"/>
      <c r="D315" s="34"/>
      <c r="E315" s="34"/>
      <c r="F315" s="31">
        <v>0</v>
      </c>
      <c r="G315" s="31">
        <f>F315</f>
        <v>0</v>
      </c>
      <c r="H315" s="31"/>
    </row>
    <row r="316" spans="1:10" ht="13.5" customHeight="1" x14ac:dyDescent="0.35">
      <c r="A316" s="43"/>
      <c r="B316" s="64"/>
      <c r="C316" s="65"/>
      <c r="D316" s="35"/>
      <c r="E316" s="35"/>
      <c r="F316" s="36">
        <v>0</v>
      </c>
      <c r="G316" s="36">
        <f>F316</f>
        <v>0</v>
      </c>
      <c r="H316" s="36"/>
    </row>
    <row r="317" spans="1:10" ht="13.5" customHeight="1" x14ac:dyDescent="0.35">
      <c r="A317" s="131"/>
      <c r="B317" s="132" t="s">
        <v>218</v>
      </c>
      <c r="C317" s="133"/>
      <c r="D317" s="134"/>
      <c r="E317" s="134"/>
      <c r="F317" s="135"/>
      <c r="G317" s="135"/>
      <c r="H317" s="135">
        <f>SUM(G314:G316)</f>
        <v>0</v>
      </c>
    </row>
    <row r="318" spans="1:10" ht="12" customHeight="1" x14ac:dyDescent="0.35">
      <c r="A318" s="43"/>
      <c r="B318" s="43"/>
      <c r="C318" s="42"/>
      <c r="D318" s="34"/>
      <c r="E318" s="34"/>
      <c r="F318" s="31"/>
      <c r="G318" s="31"/>
      <c r="H318" s="31"/>
    </row>
    <row r="319" spans="1:10" ht="12" customHeight="1" x14ac:dyDescent="0.35">
      <c r="B319" s="43"/>
      <c r="C319" s="13"/>
      <c r="D319" s="14"/>
      <c r="E319" s="14"/>
      <c r="F319" s="15"/>
      <c r="G319" s="16"/>
      <c r="H319" s="31"/>
    </row>
    <row r="320" spans="1:10" s="59" customFormat="1" ht="18.75" customHeight="1" x14ac:dyDescent="0.35">
      <c r="A320" s="108"/>
      <c r="B320" s="109" t="s">
        <v>157</v>
      </c>
      <c r="C320" s="110"/>
      <c r="D320" s="110"/>
      <c r="E320" s="111"/>
      <c r="F320" s="112"/>
      <c r="G320" s="113"/>
      <c r="H320" s="113">
        <f>SUM(H25,H63,H131,H158,H195,H210,H219,H255,H266,H278,H301,H310,H317)</f>
        <v>0</v>
      </c>
      <c r="J320" s="103"/>
    </row>
    <row r="321" spans="1:11" s="59" customFormat="1" ht="12" customHeight="1" x14ac:dyDescent="0.35">
      <c r="A321" s="53"/>
      <c r="B321" s="54"/>
      <c r="C321" s="3" t="s">
        <v>176</v>
      </c>
      <c r="D321" s="55"/>
      <c r="E321" s="56"/>
      <c r="F321" s="57"/>
      <c r="G321" s="58"/>
      <c r="H321" s="58"/>
      <c r="J321" s="103"/>
    </row>
    <row r="322" spans="1:11" ht="13.5" customHeight="1" x14ac:dyDescent="0.35">
      <c r="A322" s="68" t="s">
        <v>160</v>
      </c>
      <c r="B322" s="18" t="s">
        <v>162</v>
      </c>
      <c r="C322" s="42">
        <v>0</v>
      </c>
      <c r="D322" s="34"/>
      <c r="E322" s="87"/>
      <c r="G322" s="87">
        <f>$H$320*C322%</f>
        <v>0</v>
      </c>
      <c r="H322" s="31"/>
    </row>
    <row r="323" spans="1:11" ht="13.5" customHeight="1" x14ac:dyDescent="0.35">
      <c r="A323" s="68" t="s">
        <v>161</v>
      </c>
      <c r="B323" s="18" t="s">
        <v>165</v>
      </c>
      <c r="C323" s="42">
        <v>0</v>
      </c>
      <c r="D323" s="34"/>
      <c r="E323" s="87"/>
      <c r="G323" s="87">
        <f>$H$320*C323%</f>
        <v>0</v>
      </c>
      <c r="H323" s="31"/>
    </row>
    <row r="324" spans="1:11" ht="13.5" customHeight="1" x14ac:dyDescent="0.35">
      <c r="A324" s="68" t="s">
        <v>163</v>
      </c>
      <c r="B324" s="18" t="s">
        <v>204</v>
      </c>
      <c r="C324" s="42">
        <v>0</v>
      </c>
      <c r="D324" s="34"/>
      <c r="E324" s="87"/>
      <c r="G324" s="87">
        <f>$H$320*C324%</f>
        <v>0</v>
      </c>
      <c r="H324" s="31"/>
    </row>
    <row r="325" spans="1:11" ht="13.5" customHeight="1" x14ac:dyDescent="0.35">
      <c r="A325" s="68"/>
      <c r="B325" s="18"/>
      <c r="C325" s="42"/>
      <c r="D325" s="34"/>
      <c r="E325" s="87"/>
      <c r="G325" s="46"/>
      <c r="H325" s="31"/>
    </row>
    <row r="326" spans="1:11" ht="18.75" customHeight="1" x14ac:dyDescent="0.35">
      <c r="A326" s="108"/>
      <c r="B326" s="109" t="s">
        <v>164</v>
      </c>
      <c r="C326" s="110"/>
      <c r="D326" s="110"/>
      <c r="E326" s="111"/>
      <c r="F326" s="112"/>
      <c r="G326" s="113"/>
      <c r="H326" s="113">
        <f>SUM(G322:G325,H320)</f>
        <v>0</v>
      </c>
    </row>
    <row r="327" spans="1:11" ht="12" customHeight="1" x14ac:dyDescent="0.35">
      <c r="A327" s="68"/>
      <c r="B327" s="27"/>
      <c r="C327" s="3" t="s">
        <v>176</v>
      </c>
      <c r="D327" s="34"/>
      <c r="E327" s="71"/>
      <c r="G327" s="46"/>
      <c r="H327" s="46"/>
    </row>
    <row r="328" spans="1:11" ht="12" customHeight="1" x14ac:dyDescent="0.35">
      <c r="A328" s="68" t="s">
        <v>199</v>
      </c>
      <c r="B328" s="18" t="s">
        <v>241</v>
      </c>
      <c r="C328" s="42">
        <v>0</v>
      </c>
      <c r="D328" s="34"/>
      <c r="E328" s="87"/>
      <c r="G328" s="87">
        <f>H326*C328%</f>
        <v>0</v>
      </c>
      <c r="H328" s="46"/>
    </row>
    <row r="329" spans="1:11" ht="12" customHeight="1" x14ac:dyDescent="0.35">
      <c r="A329" s="68"/>
      <c r="B329" s="18" t="s">
        <v>246</v>
      </c>
      <c r="C329" s="42"/>
      <c r="D329" s="34"/>
      <c r="E329" s="87"/>
      <c r="G329" s="87">
        <f>H326+G328</f>
        <v>0</v>
      </c>
    </row>
    <row r="330" spans="1:11" ht="10.5" customHeight="1" x14ac:dyDescent="0.35">
      <c r="A330" s="68" t="s">
        <v>240</v>
      </c>
      <c r="B330" s="18" t="s">
        <v>242</v>
      </c>
      <c r="C330" s="42">
        <v>0</v>
      </c>
      <c r="D330" s="34"/>
      <c r="E330" s="87"/>
      <c r="G330" s="87">
        <f>G329*C330%</f>
        <v>0</v>
      </c>
    </row>
    <row r="331" spans="1:11" ht="18.75" customHeight="1" x14ac:dyDescent="0.35">
      <c r="A331" s="108"/>
      <c r="B331" s="109" t="s">
        <v>243</v>
      </c>
      <c r="C331" s="110"/>
      <c r="D331" s="110"/>
      <c r="E331" s="111"/>
      <c r="F331" s="112"/>
      <c r="G331" s="113"/>
      <c r="H331" s="113">
        <f>SUM(G330,G328,H326)</f>
        <v>0</v>
      </c>
    </row>
    <row r="332" spans="1:11" ht="12" customHeight="1" x14ac:dyDescent="0.35">
      <c r="A332" s="120"/>
      <c r="B332" s="121"/>
      <c r="C332" s="3" t="s">
        <v>176</v>
      </c>
      <c r="E332" s="122"/>
      <c r="G332" s="123"/>
    </row>
    <row r="333" spans="1:11" ht="12" customHeight="1" x14ac:dyDescent="0.35">
      <c r="A333" s="120"/>
      <c r="B333" s="121" t="s">
        <v>244</v>
      </c>
      <c r="C333" s="3">
        <v>20</v>
      </c>
      <c r="E333" s="124"/>
      <c r="G333" s="124">
        <f>H331*C333%</f>
        <v>0</v>
      </c>
      <c r="H333" s="114"/>
      <c r="I333" s="5"/>
    </row>
    <row r="334" spans="1:11" ht="12" customHeight="1" x14ac:dyDescent="0.35">
      <c r="A334" s="120"/>
      <c r="B334" s="121"/>
      <c r="E334" s="123"/>
      <c r="F334" s="123"/>
      <c r="G334" s="31"/>
      <c r="H334" s="114"/>
      <c r="I334" s="5"/>
      <c r="K334" s="114"/>
    </row>
    <row r="335" spans="1:11" ht="18.75" customHeight="1" x14ac:dyDescent="0.35">
      <c r="A335" s="108"/>
      <c r="B335" s="109" t="s">
        <v>245</v>
      </c>
      <c r="C335" s="110"/>
      <c r="D335" s="110"/>
      <c r="E335" s="111"/>
      <c r="F335" s="112"/>
      <c r="G335" s="113"/>
      <c r="H335" s="113">
        <f>SUM(H331,G333)</f>
        <v>0</v>
      </c>
      <c r="I335" s="5"/>
      <c r="K335" s="114"/>
    </row>
    <row r="336" spans="1:11" ht="12" customHeight="1" x14ac:dyDescent="0.35">
      <c r="H336" s="114"/>
      <c r="I336" s="5"/>
      <c r="K336" s="114"/>
    </row>
    <row r="337" spans="8:11" ht="12" customHeight="1" x14ac:dyDescent="0.35">
      <c r="H337" s="114"/>
      <c r="I337" s="5"/>
      <c r="K337" s="114"/>
    </row>
    <row r="338" spans="8:11" ht="12" customHeight="1" x14ac:dyDescent="0.35">
      <c r="H338" s="114"/>
      <c r="I338" s="5"/>
      <c r="K338" s="114"/>
    </row>
    <row r="339" spans="8:11" ht="12" customHeight="1" x14ac:dyDescent="0.35">
      <c r="H339" s="114"/>
      <c r="I339" s="5"/>
      <c r="K339" s="114"/>
    </row>
  </sheetData>
  <mergeCells count="2">
    <mergeCell ref="A15:H15"/>
    <mergeCell ref="B67:H67"/>
  </mergeCells>
  <phoneticPr fontId="13" type="noConversion"/>
  <dataValidations count="3">
    <dataValidation type="decimal" operator="notBetween" allowBlank="1" showInputMessage="1" showErrorMessage="1" errorTitle="KOLLEKTIVVERTRAG" error="Eingabe ist unter dem Mindesttarif" sqref="F113:F115 F95:F97 F106:F108 F120:F124 F92 F101:F104 F71:F77" xr:uid="{1F9056E6-19B9-43B4-B6E5-46A34A120108}">
      <formula1>0.1</formula1>
      <formula2>J71</formula2>
    </dataValidation>
    <dataValidation type="whole" operator="lessThan" allowBlank="1" showInputMessage="1" showErrorMessage="1" sqref="J71:J77 J80:J125" xr:uid="{CA130914-FDCA-48F9-A838-FBF415E311D2}">
      <formula1>-999999</formula1>
    </dataValidation>
    <dataValidation operator="lessThan" allowBlank="1" showInputMessage="1" showErrorMessage="1" sqref="J78:J79" xr:uid="{583871E4-F754-467B-A742-C20E4B77BB07}"/>
  </dataValidations>
  <printOptions horizontalCentered="1"/>
  <pageMargins left="0.98425196850393704" right="0.78740157480314965" top="1.1811023622047245" bottom="0.78740157480314965" header="0.51181102362204722" footer="0.51181102362204722"/>
  <pageSetup paperSize="9" scale="83" fitToHeight="0" orientation="portrait" r:id="rId1"/>
  <headerFooter alignWithMargins="0">
    <oddHeader>&amp;L&amp;9Projekt: PROJEKTTITEL&amp;R&amp;9Produktionsunternehmen</oddHeader>
    <oddFooter>&amp;L&amp;9VERTRAULICH&amp;C&amp;9Datum: &amp;R&amp;9Seite &amp;P von &amp;N</oddFooter>
  </headerFooter>
  <rowBreaks count="4" manualBreakCount="4">
    <brk id="64" max="7" man="1"/>
    <brk id="187" max="7" man="1"/>
    <brk id="245" max="7" man="1"/>
    <brk id="303" max="7" man="1"/>
  </rowBreaks>
  <ignoredErrors>
    <ignoredError sqref="G322:G324 G328:G330 G333 G305:G309 G224:G230 G232:G235 G239:G243 H236 H244 G247:G252 H253 G19 G21:G24" unlockedFormula="1"/>
    <ignoredError sqref="G231 G20" formula="1" unlockedFormula="1"/>
    <ignoredError sqref="G262 G27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BE81-BF07-402D-8CBA-7328DC973A93}">
  <sheetPr>
    <pageSetUpPr fitToPage="1"/>
  </sheetPr>
  <dimension ref="A1:K54"/>
  <sheetViews>
    <sheetView topLeftCell="A22" zoomScale="90" zoomScaleNormal="90" workbookViewId="0">
      <selection activeCell="B5" sqref="B5"/>
    </sheetView>
  </sheetViews>
  <sheetFormatPr baseColWidth="10" defaultRowHeight="12.5" x14ac:dyDescent="0.25"/>
  <cols>
    <col min="1" max="1" width="44.54296875" customWidth="1"/>
    <col min="3" max="3" width="3.6328125" customWidth="1"/>
    <col min="4" max="4" width="8.453125" style="98" customWidth="1"/>
    <col min="5" max="6" width="7.90625" customWidth="1"/>
    <col min="7" max="10" width="8.6328125" customWidth="1"/>
  </cols>
  <sheetData>
    <row r="1" spans="1:11" ht="15.5" x14ac:dyDescent="0.25">
      <c r="A1" s="12" t="s">
        <v>238</v>
      </c>
    </row>
    <row r="2" spans="1:11" x14ac:dyDescent="0.25">
      <c r="E2" s="156" t="s">
        <v>239</v>
      </c>
      <c r="F2" s="156"/>
      <c r="G2" s="156"/>
      <c r="H2" s="156"/>
      <c r="I2" s="156"/>
      <c r="J2" s="156"/>
      <c r="K2" s="156"/>
    </row>
    <row r="3" spans="1:11" ht="20.5" x14ac:dyDescent="0.25">
      <c r="A3" s="12"/>
      <c r="B3" s="117" t="s">
        <v>42</v>
      </c>
      <c r="D3" s="137" t="s">
        <v>234</v>
      </c>
      <c r="E3" s="117" t="s">
        <v>281</v>
      </c>
      <c r="F3" s="117" t="s">
        <v>282</v>
      </c>
      <c r="G3" s="117" t="s">
        <v>283</v>
      </c>
      <c r="H3" s="117" t="s">
        <v>284</v>
      </c>
      <c r="I3" s="145" t="s">
        <v>348</v>
      </c>
      <c r="J3" s="118" t="s">
        <v>235</v>
      </c>
      <c r="K3" s="117" t="s">
        <v>236</v>
      </c>
    </row>
    <row r="4" spans="1:11" ht="13.5" x14ac:dyDescent="0.25">
      <c r="A4" s="33" t="s">
        <v>43</v>
      </c>
    </row>
    <row r="5" spans="1:11" ht="13.5" x14ac:dyDescent="0.25">
      <c r="A5" s="38" t="s">
        <v>256</v>
      </c>
      <c r="B5" s="119">
        <f>Kalkulationsblatt!G70</f>
        <v>0</v>
      </c>
      <c r="D5" s="138"/>
      <c r="E5" s="97"/>
      <c r="F5" s="97"/>
      <c r="G5" s="97"/>
      <c r="H5" s="97"/>
      <c r="I5" s="97"/>
      <c r="J5" s="97"/>
      <c r="K5" s="97"/>
    </row>
    <row r="6" spans="1:11" ht="13.5" x14ac:dyDescent="0.25">
      <c r="A6" s="38" t="s">
        <v>286</v>
      </c>
      <c r="B6" s="119">
        <f>Kalkulationsblatt!G71</f>
        <v>0</v>
      </c>
      <c r="D6" s="138"/>
      <c r="E6" s="97"/>
      <c r="F6" s="97"/>
      <c r="G6" s="97"/>
      <c r="H6" s="97"/>
      <c r="I6" s="97"/>
      <c r="J6" s="97"/>
      <c r="K6" s="97"/>
    </row>
    <row r="7" spans="1:11" ht="13.5" x14ac:dyDescent="0.25">
      <c r="A7" s="38" t="s">
        <v>287</v>
      </c>
      <c r="B7" s="119">
        <f>Kalkulationsblatt!G72</f>
        <v>0</v>
      </c>
      <c r="D7" s="138"/>
      <c r="E7" s="97"/>
      <c r="F7" s="97"/>
      <c r="G7" s="97"/>
      <c r="H7" s="97"/>
      <c r="I7" s="97"/>
      <c r="J7" s="97"/>
      <c r="K7" s="97"/>
    </row>
    <row r="8" spans="1:11" ht="13.5" x14ac:dyDescent="0.25">
      <c r="A8" s="38" t="s">
        <v>288</v>
      </c>
      <c r="B8" s="119">
        <f>Kalkulationsblatt!G74</f>
        <v>0</v>
      </c>
      <c r="D8" s="138"/>
      <c r="E8" s="97"/>
      <c r="F8" s="97"/>
      <c r="G8" s="97"/>
      <c r="H8" s="97"/>
      <c r="I8" s="97"/>
      <c r="J8" s="97"/>
      <c r="K8" s="97"/>
    </row>
    <row r="9" spans="1:11" ht="13.5" x14ac:dyDescent="0.25">
      <c r="A9" s="38" t="s">
        <v>289</v>
      </c>
      <c r="B9" s="119">
        <f>Kalkulationsblatt!G75</f>
        <v>0</v>
      </c>
      <c r="D9" s="138"/>
      <c r="E9" s="97"/>
      <c r="F9" s="97"/>
      <c r="G9" s="97"/>
      <c r="H9" s="97"/>
      <c r="I9" s="97"/>
      <c r="J9" s="97"/>
      <c r="K9" s="97"/>
    </row>
    <row r="10" spans="1:11" ht="13.5" x14ac:dyDescent="0.25">
      <c r="A10" s="38" t="s">
        <v>248</v>
      </c>
      <c r="B10" s="119">
        <f>Kalkulationsblatt!G76</f>
        <v>0</v>
      </c>
      <c r="D10" s="138"/>
      <c r="E10" s="97"/>
      <c r="F10" s="97"/>
      <c r="G10" s="97"/>
      <c r="H10" s="97"/>
      <c r="I10" s="97"/>
      <c r="J10" s="97"/>
      <c r="K10" s="97"/>
    </row>
    <row r="11" spans="1:11" ht="13.5" x14ac:dyDescent="0.25">
      <c r="A11" s="38" t="s">
        <v>249</v>
      </c>
      <c r="B11" s="119">
        <f>Kalkulationsblatt!G77</f>
        <v>0</v>
      </c>
      <c r="D11" s="138"/>
      <c r="E11" s="97"/>
      <c r="F11" s="97"/>
      <c r="G11" s="97"/>
      <c r="H11" s="97"/>
      <c r="I11" s="97"/>
      <c r="J11" s="97"/>
      <c r="K11" s="97"/>
    </row>
    <row r="12" spans="1:11" ht="13.5" x14ac:dyDescent="0.25">
      <c r="A12" s="39" t="s">
        <v>206</v>
      </c>
      <c r="B12" s="119">
        <f>Kalkulationsblatt!G79</f>
        <v>0</v>
      </c>
      <c r="D12" s="138"/>
      <c r="E12" s="97"/>
      <c r="F12" s="97"/>
      <c r="G12" s="97"/>
      <c r="H12" s="97"/>
      <c r="I12" s="97"/>
      <c r="J12" s="97"/>
      <c r="K12" s="97"/>
    </row>
    <row r="13" spans="1:11" ht="13.5" x14ac:dyDescent="0.25">
      <c r="A13" s="38"/>
    </row>
    <row r="14" spans="1:11" ht="13.5" x14ac:dyDescent="0.25">
      <c r="A14" s="33" t="s">
        <v>44</v>
      </c>
    </row>
    <row r="15" spans="1:11" ht="13.5" x14ac:dyDescent="0.25">
      <c r="A15" s="38" t="s">
        <v>290</v>
      </c>
      <c r="B15" s="119">
        <f>Kalkulationsblatt!G83</f>
        <v>0</v>
      </c>
      <c r="D15" s="138"/>
      <c r="E15" s="97"/>
      <c r="F15" s="97"/>
      <c r="G15" s="97"/>
      <c r="H15" s="97"/>
      <c r="I15" s="97"/>
      <c r="J15" s="97"/>
      <c r="K15" s="97"/>
    </row>
    <row r="16" spans="1:11" ht="13.5" x14ac:dyDescent="0.25">
      <c r="A16" s="38" t="s">
        <v>232</v>
      </c>
      <c r="B16" s="119">
        <f>Kalkulationsblatt!G84</f>
        <v>0</v>
      </c>
      <c r="D16" s="138"/>
      <c r="E16" s="97"/>
      <c r="F16" s="97"/>
      <c r="G16" s="97"/>
      <c r="H16" s="97"/>
      <c r="I16" s="97"/>
      <c r="J16" s="97"/>
      <c r="K16" s="97"/>
    </row>
    <row r="17" spans="1:11" ht="13.5" x14ac:dyDescent="0.25">
      <c r="A17" s="38" t="s">
        <v>291</v>
      </c>
      <c r="B17" s="119">
        <f>Kalkulationsblatt!G85</f>
        <v>0</v>
      </c>
      <c r="D17" s="138"/>
      <c r="E17" s="97"/>
      <c r="F17" s="97"/>
      <c r="G17" s="97"/>
      <c r="H17" s="97"/>
      <c r="I17" s="97"/>
      <c r="J17" s="97"/>
      <c r="K17" s="97"/>
    </row>
    <row r="18" spans="1:11" ht="13.5" x14ac:dyDescent="0.25">
      <c r="A18" s="38" t="s">
        <v>233</v>
      </c>
      <c r="B18" s="119">
        <f>Kalkulationsblatt!G86</f>
        <v>0</v>
      </c>
      <c r="D18" s="138"/>
      <c r="E18" s="97"/>
      <c r="F18" s="97"/>
      <c r="G18" s="97"/>
      <c r="H18" s="97"/>
      <c r="I18" s="97"/>
      <c r="J18" s="97"/>
      <c r="K18" s="97"/>
    </row>
    <row r="19" spans="1:11" ht="13.5" x14ac:dyDescent="0.25">
      <c r="A19" s="39" t="s">
        <v>292</v>
      </c>
      <c r="B19" s="119">
        <f>Kalkulationsblatt!G87</f>
        <v>0</v>
      </c>
      <c r="D19" s="138"/>
      <c r="E19" s="97"/>
      <c r="F19" s="97"/>
      <c r="G19" s="97"/>
      <c r="H19" s="97"/>
      <c r="I19" s="97"/>
      <c r="J19" s="97"/>
      <c r="K19" s="97"/>
    </row>
    <row r="20" spans="1:11" ht="13.5" x14ac:dyDescent="0.25">
      <c r="A20" s="38"/>
    </row>
    <row r="21" spans="1:11" ht="13.5" x14ac:dyDescent="0.25">
      <c r="A21" s="33" t="s">
        <v>47</v>
      </c>
    </row>
    <row r="22" spans="1:11" ht="13.5" x14ac:dyDescent="0.25">
      <c r="A22" s="38" t="s">
        <v>293</v>
      </c>
      <c r="B22" s="119">
        <f>Kalkulationsblatt!G91+Kalkulationsblatt!G92</f>
        <v>0</v>
      </c>
      <c r="D22" s="138"/>
      <c r="E22" s="97"/>
      <c r="F22" s="97"/>
      <c r="G22" s="97"/>
      <c r="H22" s="97"/>
      <c r="I22" s="97"/>
      <c r="J22" s="97"/>
      <c r="K22" s="97"/>
    </row>
    <row r="23" spans="1:11" ht="13.5" x14ac:dyDescent="0.25">
      <c r="A23" s="38" t="s">
        <v>48</v>
      </c>
      <c r="B23" s="119">
        <f>Kalkulationsblatt!G93</f>
        <v>0</v>
      </c>
      <c r="D23" s="138"/>
      <c r="E23" s="97"/>
      <c r="F23" s="97"/>
      <c r="G23" s="97"/>
      <c r="H23" s="97"/>
      <c r="I23" s="97"/>
      <c r="J23" s="97"/>
      <c r="K23" s="97"/>
    </row>
    <row r="24" spans="1:11" ht="13.5" x14ac:dyDescent="0.25">
      <c r="A24" s="38" t="s">
        <v>265</v>
      </c>
      <c r="B24" s="119">
        <f>Kalkulationsblatt!G94</f>
        <v>0</v>
      </c>
      <c r="D24" s="138"/>
      <c r="E24" s="97"/>
      <c r="F24" s="97"/>
      <c r="G24" s="97"/>
      <c r="H24" s="97"/>
      <c r="I24" s="97"/>
      <c r="J24" s="97"/>
      <c r="K24" s="97"/>
    </row>
    <row r="25" spans="1:11" ht="13.5" x14ac:dyDescent="0.25">
      <c r="A25" s="38" t="s">
        <v>266</v>
      </c>
      <c r="B25" s="119">
        <f>Kalkulationsblatt!G95</f>
        <v>0</v>
      </c>
      <c r="D25" s="138"/>
      <c r="E25" s="97"/>
      <c r="F25" s="97"/>
      <c r="G25" s="97"/>
      <c r="H25" s="97"/>
      <c r="I25" s="97"/>
      <c r="J25" s="97"/>
      <c r="K25" s="97"/>
    </row>
    <row r="26" spans="1:11" ht="13.5" x14ac:dyDescent="0.25">
      <c r="A26" s="38" t="s">
        <v>49</v>
      </c>
      <c r="B26" s="119">
        <f>Kalkulationsblatt!G96</f>
        <v>0</v>
      </c>
      <c r="D26" s="138"/>
      <c r="E26" s="97"/>
      <c r="F26" s="97"/>
      <c r="G26" s="97"/>
      <c r="H26" s="97"/>
      <c r="I26" s="97"/>
      <c r="J26" s="97"/>
      <c r="K26" s="97"/>
    </row>
    <row r="27" spans="1:11" ht="13.5" x14ac:dyDescent="0.25">
      <c r="A27" s="39" t="s">
        <v>50</v>
      </c>
      <c r="B27" s="119">
        <f>Kalkulationsblatt!G97</f>
        <v>0</v>
      </c>
      <c r="D27" s="138"/>
      <c r="E27" s="97"/>
      <c r="F27" s="97"/>
      <c r="G27" s="97"/>
      <c r="H27" s="97"/>
      <c r="I27" s="97"/>
      <c r="J27" s="97"/>
      <c r="K27" s="97"/>
    </row>
    <row r="28" spans="1:11" ht="13.5" x14ac:dyDescent="0.25">
      <c r="A28" s="38"/>
    </row>
    <row r="29" spans="1:11" ht="13.5" x14ac:dyDescent="0.25">
      <c r="A29" s="33" t="s">
        <v>207</v>
      </c>
    </row>
    <row r="30" spans="1:11" ht="13.5" x14ac:dyDescent="0.25">
      <c r="A30" s="38" t="s">
        <v>201</v>
      </c>
      <c r="B30" s="119">
        <f>Kalkulationsblatt!G101</f>
        <v>0</v>
      </c>
      <c r="D30" s="138"/>
      <c r="E30" s="97"/>
      <c r="F30" s="97"/>
      <c r="G30" s="97"/>
      <c r="H30" s="97"/>
      <c r="I30" s="97"/>
      <c r="J30" s="97"/>
      <c r="K30" s="97"/>
    </row>
    <row r="31" spans="1:11" ht="13.5" x14ac:dyDescent="0.25">
      <c r="A31" s="17" t="s">
        <v>267</v>
      </c>
      <c r="B31" s="119">
        <f>Kalkulationsblatt!G102</f>
        <v>0</v>
      </c>
      <c r="D31" s="138"/>
      <c r="E31" s="97"/>
      <c r="F31" s="97"/>
      <c r="G31" s="97"/>
      <c r="H31" s="97"/>
      <c r="I31" s="97"/>
      <c r="J31" s="97"/>
      <c r="K31" s="97"/>
    </row>
    <row r="32" spans="1:11" ht="13.5" x14ac:dyDescent="0.25">
      <c r="A32" s="17" t="s">
        <v>272</v>
      </c>
      <c r="B32" s="119">
        <f>Kalkulationsblatt!G103</f>
        <v>0</v>
      </c>
      <c r="D32" s="138"/>
      <c r="E32" s="97"/>
      <c r="F32" s="97"/>
      <c r="G32" s="97"/>
      <c r="H32" s="97"/>
      <c r="I32" s="97"/>
      <c r="J32" s="97"/>
      <c r="K32" s="97"/>
    </row>
    <row r="33" spans="1:11" ht="13.5" x14ac:dyDescent="0.25">
      <c r="A33" s="17" t="s">
        <v>268</v>
      </c>
      <c r="B33" s="119">
        <f>Kalkulationsblatt!G104</f>
        <v>0</v>
      </c>
      <c r="D33" s="138"/>
      <c r="E33" s="97"/>
      <c r="F33" s="97"/>
      <c r="G33" s="97"/>
      <c r="H33" s="97"/>
      <c r="I33" s="97"/>
      <c r="J33" s="97"/>
      <c r="K33" s="97"/>
    </row>
    <row r="34" spans="1:11" ht="13.5" x14ac:dyDescent="0.25">
      <c r="A34" s="38" t="s">
        <v>269</v>
      </c>
      <c r="B34" s="119">
        <f>Kalkulationsblatt!G105</f>
        <v>0</v>
      </c>
      <c r="D34" s="138"/>
      <c r="E34" s="97"/>
      <c r="F34" s="97"/>
      <c r="G34" s="97"/>
      <c r="H34" s="97"/>
      <c r="I34" s="97"/>
      <c r="J34" s="97"/>
      <c r="K34" s="97"/>
    </row>
    <row r="35" spans="1:11" ht="13.5" x14ac:dyDescent="0.25">
      <c r="A35" s="38" t="s">
        <v>270</v>
      </c>
      <c r="B35" s="119">
        <f>Kalkulationsblatt!G106</f>
        <v>0</v>
      </c>
      <c r="D35" s="138"/>
      <c r="E35" s="97"/>
      <c r="F35" s="97"/>
      <c r="G35" s="97"/>
      <c r="H35" s="97"/>
      <c r="I35" s="97"/>
      <c r="J35" s="97"/>
      <c r="K35" s="97"/>
    </row>
    <row r="36" spans="1:11" ht="13.5" x14ac:dyDescent="0.25">
      <c r="A36" s="38" t="s">
        <v>271</v>
      </c>
      <c r="B36" s="119">
        <f>Kalkulationsblatt!G107</f>
        <v>0</v>
      </c>
      <c r="D36" s="138"/>
      <c r="E36" s="97"/>
      <c r="F36" s="97"/>
      <c r="G36" s="97"/>
      <c r="H36" s="97"/>
      <c r="I36" s="97"/>
      <c r="J36" s="97"/>
      <c r="K36" s="97"/>
    </row>
    <row r="37" spans="1:11" ht="13.5" x14ac:dyDescent="0.25">
      <c r="A37" s="38" t="s">
        <v>343</v>
      </c>
      <c r="B37" s="119">
        <f>Kalkulationsblatt!G108</f>
        <v>0</v>
      </c>
      <c r="D37" s="138"/>
      <c r="E37" s="97"/>
      <c r="F37" s="97"/>
      <c r="G37" s="97"/>
      <c r="H37" s="97"/>
      <c r="I37" s="97"/>
      <c r="J37" s="97"/>
      <c r="K37" s="97"/>
    </row>
    <row r="38" spans="1:11" ht="13.5" x14ac:dyDescent="0.25">
      <c r="A38" s="39" t="s">
        <v>252</v>
      </c>
      <c r="B38" s="119">
        <f>Kalkulationsblatt!G109</f>
        <v>0</v>
      </c>
      <c r="D38" s="138"/>
      <c r="E38" s="97"/>
      <c r="F38" s="97"/>
      <c r="G38" s="97"/>
      <c r="H38" s="97"/>
      <c r="I38" s="97"/>
      <c r="J38" s="97"/>
      <c r="K38" s="97"/>
    </row>
    <row r="39" spans="1:11" ht="13.5" x14ac:dyDescent="0.25">
      <c r="A39" s="38"/>
    </row>
    <row r="40" spans="1:11" ht="13.5" x14ac:dyDescent="0.25">
      <c r="A40" s="33" t="s">
        <v>51</v>
      </c>
    </row>
    <row r="41" spans="1:11" ht="13.5" x14ac:dyDescent="0.25">
      <c r="A41" s="38" t="s">
        <v>273</v>
      </c>
      <c r="B41" s="119">
        <f>Kalkulationsblatt!G113</f>
        <v>0</v>
      </c>
      <c r="D41" s="138"/>
      <c r="E41" s="97"/>
      <c r="F41" s="97"/>
      <c r="G41" s="97"/>
      <c r="H41" s="97"/>
      <c r="I41" s="97"/>
      <c r="J41" s="97"/>
      <c r="K41" s="97"/>
    </row>
    <row r="42" spans="1:11" ht="13.5" x14ac:dyDescent="0.25">
      <c r="A42" s="38" t="s">
        <v>251</v>
      </c>
      <c r="B42" s="119">
        <f>Kalkulationsblatt!G114</f>
        <v>0</v>
      </c>
      <c r="D42" s="138"/>
      <c r="E42" s="97"/>
      <c r="F42" s="97"/>
      <c r="G42" s="97"/>
      <c r="H42" s="97"/>
      <c r="I42" s="97"/>
      <c r="J42" s="97"/>
      <c r="K42" s="97"/>
    </row>
    <row r="43" spans="1:11" ht="13.5" x14ac:dyDescent="0.25">
      <c r="A43" s="38" t="s">
        <v>274</v>
      </c>
      <c r="B43" s="119">
        <f>Kalkulationsblatt!G115</f>
        <v>0</v>
      </c>
      <c r="D43" s="138"/>
      <c r="E43" s="97"/>
      <c r="F43" s="97"/>
      <c r="G43" s="97"/>
      <c r="H43" s="97"/>
      <c r="I43" s="97"/>
      <c r="J43" s="97"/>
      <c r="K43" s="97"/>
    </row>
    <row r="44" spans="1:11" ht="13.5" x14ac:dyDescent="0.25">
      <c r="A44" s="39" t="s">
        <v>52</v>
      </c>
      <c r="B44" s="119">
        <f>Kalkulationsblatt!G116</f>
        <v>0</v>
      </c>
      <c r="D44" s="138"/>
      <c r="E44" s="97"/>
      <c r="F44" s="97"/>
      <c r="G44" s="97"/>
      <c r="H44" s="97"/>
      <c r="I44" s="97"/>
      <c r="J44" s="97"/>
      <c r="K44" s="97"/>
    </row>
    <row r="45" spans="1:11" ht="13.5" x14ac:dyDescent="0.25">
      <c r="A45" s="38"/>
    </row>
    <row r="46" spans="1:11" ht="13.5" x14ac:dyDescent="0.25">
      <c r="A46" s="33" t="s">
        <v>53</v>
      </c>
    </row>
    <row r="47" spans="1:11" ht="13.5" x14ac:dyDescent="0.25">
      <c r="A47" s="38" t="s">
        <v>254</v>
      </c>
      <c r="B47" s="119">
        <f>Kalkulationsblatt!G120</f>
        <v>0</v>
      </c>
      <c r="D47" s="138"/>
      <c r="E47" s="97"/>
      <c r="F47" s="97"/>
      <c r="G47" s="97"/>
      <c r="H47" s="97"/>
      <c r="I47" s="97"/>
      <c r="J47" s="97"/>
      <c r="K47" s="97"/>
    </row>
    <row r="48" spans="1:11" ht="13.5" x14ac:dyDescent="0.25">
      <c r="A48" s="38" t="s">
        <v>255</v>
      </c>
      <c r="B48" s="119">
        <f>Kalkulationsblatt!G121</f>
        <v>0</v>
      </c>
      <c r="D48" s="138"/>
      <c r="E48" s="97"/>
      <c r="F48" s="97"/>
      <c r="G48" s="97"/>
      <c r="H48" s="97"/>
      <c r="I48" s="97"/>
      <c r="J48" s="97"/>
      <c r="K48" s="97"/>
    </row>
    <row r="49" spans="1:11" ht="13.5" x14ac:dyDescent="0.25">
      <c r="A49" s="38" t="s">
        <v>253</v>
      </c>
      <c r="B49" s="119">
        <f>Kalkulationsblatt!G122</f>
        <v>0</v>
      </c>
      <c r="D49" s="138"/>
      <c r="E49" s="97"/>
      <c r="F49" s="97"/>
      <c r="G49" s="97"/>
      <c r="H49" s="97"/>
      <c r="I49" s="97"/>
      <c r="J49" s="97"/>
      <c r="K49" s="97"/>
    </row>
    <row r="50" spans="1:11" ht="13.5" x14ac:dyDescent="0.25">
      <c r="A50" s="38" t="s">
        <v>54</v>
      </c>
      <c r="B50" s="119">
        <f>Kalkulationsblatt!G123</f>
        <v>0</v>
      </c>
      <c r="D50" s="138"/>
      <c r="E50" s="97"/>
      <c r="F50" s="97"/>
      <c r="G50" s="97"/>
      <c r="H50" s="97"/>
      <c r="I50" s="97"/>
      <c r="J50" s="97"/>
      <c r="K50" s="97"/>
    </row>
    <row r="51" spans="1:11" ht="13.5" x14ac:dyDescent="0.25">
      <c r="A51" s="38" t="s">
        <v>275</v>
      </c>
      <c r="B51" s="119">
        <f>Kalkulationsblatt!G124</f>
        <v>0</v>
      </c>
      <c r="D51" s="138"/>
      <c r="E51" s="97"/>
      <c r="F51" s="97"/>
      <c r="G51" s="97"/>
      <c r="H51" s="97"/>
      <c r="I51" s="97"/>
      <c r="J51" s="97"/>
      <c r="K51" s="97"/>
    </row>
    <row r="52" spans="1:11" ht="13.5" x14ac:dyDescent="0.25">
      <c r="A52" s="39" t="s">
        <v>52</v>
      </c>
      <c r="B52" s="119">
        <f>Kalkulationsblatt!G125</f>
        <v>0</v>
      </c>
      <c r="D52" s="138"/>
      <c r="E52" s="97"/>
      <c r="F52" s="97"/>
      <c r="G52" s="97"/>
      <c r="H52" s="97"/>
      <c r="I52" s="97"/>
      <c r="J52" s="97"/>
      <c r="K52" s="97"/>
    </row>
    <row r="53" spans="1:11" ht="13" thickBot="1" x14ac:dyDescent="0.3"/>
    <row r="54" spans="1:11" ht="14" thickBot="1" x14ac:dyDescent="0.3">
      <c r="A54" s="115" t="s">
        <v>237</v>
      </c>
      <c r="B54" s="116"/>
      <c r="C54" s="116"/>
      <c r="D54" s="139">
        <f t="shared" ref="D54:K54" si="0">SUM(D5:D53)</f>
        <v>0</v>
      </c>
      <c r="E54" s="116">
        <f t="shared" si="0"/>
        <v>0</v>
      </c>
      <c r="F54" s="116">
        <f t="shared" si="0"/>
        <v>0</v>
      </c>
      <c r="G54" s="116">
        <f t="shared" si="0"/>
        <v>0</v>
      </c>
      <c r="H54" s="116">
        <f t="shared" si="0"/>
        <v>0</v>
      </c>
      <c r="I54" s="116">
        <f t="shared" si="0"/>
        <v>0</v>
      </c>
      <c r="J54" s="116">
        <f t="shared" si="0"/>
        <v>0</v>
      </c>
      <c r="K54" s="116">
        <f t="shared" si="0"/>
        <v>0</v>
      </c>
    </row>
  </sheetData>
  <mergeCells count="1">
    <mergeCell ref="E2:K2"/>
  </mergeCells>
  <phoneticPr fontId="1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B885-6E38-42CB-B34C-C5BF9E93BEA2}">
  <dimension ref="B11:B13"/>
  <sheetViews>
    <sheetView topLeftCell="A10" zoomScale="97" zoomScaleNormal="97" workbookViewId="0">
      <selection activeCell="B11" sqref="B11"/>
    </sheetView>
  </sheetViews>
  <sheetFormatPr baseColWidth="10" defaultRowHeight="12.5" x14ac:dyDescent="0.25"/>
  <sheetData>
    <row r="11" spans="2:2" x14ac:dyDescent="0.25">
      <c r="B11" s="153" t="s">
        <v>378</v>
      </c>
    </row>
    <row r="13" spans="2:2" x14ac:dyDescent="0.25">
      <c r="B13" s="153" t="s">
        <v>379</v>
      </c>
    </row>
  </sheetData>
  <hyperlinks>
    <hyperlink ref="B13" r:id="rId1" xr:uid="{04B7AAD6-D291-49F5-A3A7-5F218F847DCC}"/>
    <hyperlink ref="B11" r:id="rId2" xr:uid="{F2769CFB-0FB1-4EC8-98DE-FABB389A4ADC}"/>
  </hyperlinks>
  <pageMargins left="0.7" right="0.7" top="0.78740157499999996" bottom="0.78740157499999996" header="0.3" footer="0.3"/>
  <pageSetup paperSize="9" orientation="portrait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5D80-A8B0-4833-80C9-2BBDB621B705}">
  <sheetPr>
    <pageSetUpPr fitToPage="1"/>
  </sheetPr>
  <dimension ref="A1:N84"/>
  <sheetViews>
    <sheetView zoomScaleNormal="100" workbookViewId="0">
      <selection activeCell="A2" sqref="A2:L2"/>
    </sheetView>
  </sheetViews>
  <sheetFormatPr baseColWidth="10" defaultRowHeight="12.5" x14ac:dyDescent="0.25"/>
  <cols>
    <col min="1" max="1" width="51" bestFit="1" customWidth="1"/>
    <col min="2" max="2" width="12.36328125" style="149" bestFit="1" customWidth="1"/>
    <col min="3" max="3" width="14" bestFit="1" customWidth="1"/>
    <col min="4" max="4" width="14.90625" customWidth="1"/>
    <col min="5" max="5" width="15.08984375" customWidth="1"/>
    <col min="6" max="6" width="12.36328125" bestFit="1" customWidth="1"/>
    <col min="7" max="7" width="13.26953125" bestFit="1" customWidth="1"/>
    <col min="8" max="8" width="19.7265625" bestFit="1" customWidth="1"/>
    <col min="9" max="9" width="11.7265625" bestFit="1" customWidth="1"/>
    <col min="10" max="10" width="19.7265625" bestFit="1" customWidth="1"/>
    <col min="11" max="11" width="12.36328125" bestFit="1" customWidth="1"/>
    <col min="12" max="12" width="14.36328125" customWidth="1"/>
    <col min="13" max="13" width="12.6328125" bestFit="1" customWidth="1"/>
    <col min="14" max="14" width="15.36328125" bestFit="1" customWidth="1"/>
  </cols>
  <sheetData>
    <row r="1" spans="1:14" ht="18" x14ac:dyDescent="0.25">
      <c r="A1" s="157" t="s">
        <v>297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4" ht="15.5" x14ac:dyDescent="0.25">
      <c r="A2" s="158" t="s">
        <v>397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4" ht="15.5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4" ht="15.5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4" ht="15.5" x14ac:dyDescent="0.25">
      <c r="A5" s="161"/>
      <c r="B5" s="162"/>
      <c r="C5" s="163"/>
      <c r="D5" s="164" t="s">
        <v>298</v>
      </c>
      <c r="E5" s="165"/>
      <c r="F5" s="166" t="s">
        <v>299</v>
      </c>
      <c r="G5" s="167"/>
      <c r="H5" s="166" t="s">
        <v>300</v>
      </c>
      <c r="I5" s="168"/>
      <c r="J5" s="168"/>
      <c r="K5" s="167"/>
      <c r="L5" s="166" t="s">
        <v>301</v>
      </c>
      <c r="M5" s="168"/>
      <c r="N5" s="167"/>
    </row>
    <row r="6" spans="1:14" ht="15.5" x14ac:dyDescent="0.25">
      <c r="A6" s="169"/>
      <c r="B6" s="198"/>
      <c r="C6" s="141"/>
      <c r="D6" s="170"/>
      <c r="E6" s="171"/>
      <c r="F6" s="172"/>
      <c r="G6" s="173"/>
      <c r="H6" s="172"/>
      <c r="I6" s="174"/>
      <c r="J6" s="174"/>
      <c r="K6" s="173"/>
      <c r="L6" s="172"/>
      <c r="M6" s="174"/>
      <c r="N6" s="173"/>
    </row>
    <row r="7" spans="1:14" ht="15.5" x14ac:dyDescent="0.25">
      <c r="A7" s="169"/>
      <c r="B7" s="198"/>
      <c r="C7" s="142" t="s">
        <v>302</v>
      </c>
      <c r="D7" s="175" t="s">
        <v>303</v>
      </c>
      <c r="E7" s="175" t="s">
        <v>303</v>
      </c>
      <c r="F7" s="176" t="s">
        <v>304</v>
      </c>
      <c r="G7" s="177" t="s">
        <v>304</v>
      </c>
      <c r="H7" s="178" t="s">
        <v>305</v>
      </c>
      <c r="I7" s="179" t="s">
        <v>307</v>
      </c>
      <c r="J7" s="178" t="s">
        <v>295</v>
      </c>
      <c r="K7" s="179" t="s">
        <v>307</v>
      </c>
      <c r="L7" s="180" t="s">
        <v>375</v>
      </c>
      <c r="M7" s="180" t="s">
        <v>376</v>
      </c>
      <c r="N7" s="180" t="s">
        <v>377</v>
      </c>
    </row>
    <row r="8" spans="1:14" ht="15.5" x14ac:dyDescent="0.25">
      <c r="A8" s="169"/>
      <c r="B8" s="198"/>
      <c r="C8" s="142" t="s">
        <v>298</v>
      </c>
      <c r="D8" s="176"/>
      <c r="E8" s="176" t="s">
        <v>306</v>
      </c>
      <c r="F8" s="176"/>
      <c r="G8" s="176" t="s">
        <v>306</v>
      </c>
      <c r="H8" s="179" t="s">
        <v>307</v>
      </c>
      <c r="I8" s="179" t="s">
        <v>306</v>
      </c>
      <c r="J8" s="179" t="s">
        <v>307</v>
      </c>
      <c r="K8" s="179" t="s">
        <v>306</v>
      </c>
      <c r="L8" s="181" t="s">
        <v>308</v>
      </c>
      <c r="M8" s="181" t="s">
        <v>308</v>
      </c>
      <c r="N8" s="181" t="s">
        <v>308</v>
      </c>
    </row>
    <row r="9" spans="1:14" ht="15.5" x14ac:dyDescent="0.25">
      <c r="A9" s="169"/>
      <c r="B9" s="198"/>
      <c r="C9" s="141"/>
      <c r="D9" s="176"/>
      <c r="E9" s="176"/>
      <c r="F9" s="176"/>
      <c r="G9" s="176"/>
      <c r="H9" s="182"/>
      <c r="I9" s="179"/>
      <c r="J9" s="183"/>
      <c r="K9" s="179"/>
      <c r="L9" s="184" t="s">
        <v>309</v>
      </c>
      <c r="M9" s="184" t="s">
        <v>309</v>
      </c>
      <c r="N9" s="184" t="s">
        <v>309</v>
      </c>
    </row>
    <row r="10" spans="1:14" ht="15.5" x14ac:dyDescent="0.25">
      <c r="A10" s="169"/>
      <c r="B10" s="198"/>
      <c r="C10" s="143"/>
      <c r="D10" s="185"/>
      <c r="E10" s="176"/>
      <c r="F10" s="176"/>
      <c r="G10" s="176"/>
      <c r="H10" s="182"/>
      <c r="I10" s="186"/>
      <c r="J10" s="183"/>
      <c r="K10" s="186"/>
      <c r="L10" s="187">
        <v>0.4</v>
      </c>
      <c r="M10" s="187">
        <v>0.35</v>
      </c>
      <c r="N10" s="187">
        <v>0.3</v>
      </c>
    </row>
    <row r="11" spans="1:14" ht="17.25" customHeight="1" x14ac:dyDescent="0.35">
      <c r="A11" s="188" t="s">
        <v>310</v>
      </c>
      <c r="B11" s="189"/>
      <c r="C11" s="144"/>
      <c r="D11" s="191">
        <f>IF(C11&lt;B11,B11,IF(C11&gt;=B11,C11,B11))</f>
        <v>0</v>
      </c>
      <c r="E11" s="191">
        <f t="shared" ref="E11:E71" si="0">D11*1.2881166</f>
        <v>0</v>
      </c>
      <c r="F11" s="191">
        <f>D11*1.385</f>
        <v>0</v>
      </c>
      <c r="G11" s="191">
        <f>F11*1.2881166</f>
        <v>0</v>
      </c>
      <c r="H11" s="191">
        <f>D11/4</f>
        <v>0</v>
      </c>
      <c r="I11" s="191">
        <f t="shared" ref="I11:I74" si="1">H11*1.2881166</f>
        <v>0</v>
      </c>
      <c r="J11" s="191">
        <f>D11/5</f>
        <v>0</v>
      </c>
      <c r="K11" s="191">
        <f t="shared" ref="K11:K16" si="2">J11*1.2881166</f>
        <v>0</v>
      </c>
      <c r="L11" s="191">
        <f>D11*4.33*0.6</f>
        <v>0</v>
      </c>
      <c r="M11" s="191">
        <f>D11*4.33*0.65</f>
        <v>0</v>
      </c>
      <c r="N11" s="191">
        <f>D11*4.33*0.7</f>
        <v>0</v>
      </c>
    </row>
    <row r="12" spans="1:14" ht="17.25" customHeight="1" x14ac:dyDescent="0.35">
      <c r="A12" s="188" t="s">
        <v>311</v>
      </c>
      <c r="B12" s="189">
        <v>1293.7780169932803</v>
      </c>
      <c r="C12" s="144"/>
      <c r="D12" s="191">
        <f>IF(C12&lt;B12,B12,IF(C12&gt;=B12,C12,B12))</f>
        <v>1293.7780169932803</v>
      </c>
      <c r="E12" s="191">
        <f>D12*1.2881166</f>
        <v>1666.5369404041264</v>
      </c>
      <c r="F12" s="191">
        <f t="shared" ref="F12:F17" si="3">D12*1.385</f>
        <v>1791.8825535356932</v>
      </c>
      <c r="G12" s="191">
        <f>F12*1.2881166</f>
        <v>2308.1536624597152</v>
      </c>
      <c r="H12" s="191">
        <f>D12/4</f>
        <v>323.44450424832007</v>
      </c>
      <c r="I12" s="191">
        <f t="shared" si="1"/>
        <v>416.63423510103161</v>
      </c>
      <c r="J12" s="191">
        <f>D12/5</f>
        <v>258.75560339865604</v>
      </c>
      <c r="K12" s="191">
        <f t="shared" si="2"/>
        <v>333.30738808082526</v>
      </c>
      <c r="L12" s="191">
        <f>D12*4.33*0.6</f>
        <v>3361.2352881485422</v>
      </c>
      <c r="M12" s="191">
        <f>D12*4.33*0.65</f>
        <v>3641.3382288275875</v>
      </c>
      <c r="N12" s="191">
        <f>D12*4.33*0.7</f>
        <v>3921.4411695066324</v>
      </c>
    </row>
    <row r="13" spans="1:14" ht="17.25" customHeight="1" x14ac:dyDescent="0.35">
      <c r="A13" s="188" t="s">
        <v>381</v>
      </c>
      <c r="B13" s="189">
        <v>2134.8808418758035</v>
      </c>
      <c r="C13" s="144"/>
      <c r="D13" s="191">
        <f>IF(C13&lt;B13,B13,IF(C13&gt;=B13,C13,B13))</f>
        <v>2134.8808418758035</v>
      </c>
      <c r="E13" s="191">
        <f t="shared" si="0"/>
        <v>2749.9754514421975</v>
      </c>
      <c r="F13" s="191">
        <f t="shared" si="3"/>
        <v>2956.809965997988</v>
      </c>
      <c r="G13" s="191">
        <f t="shared" ref="G13:G18" si="4">F13*1.288115</f>
        <v>3808.7112693514982</v>
      </c>
      <c r="H13" s="191">
        <f>D13/4</f>
        <v>533.72021046895088</v>
      </c>
      <c r="I13" s="191">
        <f t="shared" si="1"/>
        <v>687.49386286054937</v>
      </c>
      <c r="J13" s="191">
        <f>D13/5</f>
        <v>426.97616837516068</v>
      </c>
      <c r="K13" s="191">
        <f t="shared" si="2"/>
        <v>549.99509028843943</v>
      </c>
      <c r="L13" s="191">
        <f>D13*4.33*0.6</f>
        <v>5546.4204271933368</v>
      </c>
      <c r="M13" s="191">
        <f>D13*4.33*0.65</f>
        <v>6008.6221294594488</v>
      </c>
      <c r="N13" s="191">
        <f>D13*4.33*0.7</f>
        <v>6470.82383172556</v>
      </c>
    </row>
    <row r="14" spans="1:14" ht="17.25" customHeight="1" x14ac:dyDescent="0.35">
      <c r="A14" s="188" t="s">
        <v>382</v>
      </c>
      <c r="B14" s="189">
        <v>1341.1410805371283</v>
      </c>
      <c r="C14" s="144"/>
      <c r="D14" s="191">
        <f>IF(C14&lt;B14,B14,IF(C14&gt;=B14,C14,B14))</f>
        <v>1341.1410805371283</v>
      </c>
      <c r="E14" s="191">
        <f t="shared" si="0"/>
        <v>1727.5460887818119</v>
      </c>
      <c r="F14" s="191">
        <f t="shared" si="3"/>
        <v>1857.4803965439228</v>
      </c>
      <c r="G14" s="191">
        <f t="shared" si="4"/>
        <v>2392.6483609941747</v>
      </c>
      <c r="H14" s="191">
        <f>D14/4</f>
        <v>335.28527013428209</v>
      </c>
      <c r="I14" s="191">
        <f t="shared" si="1"/>
        <v>431.88652219545298</v>
      </c>
      <c r="J14" s="191">
        <f>D14/5</f>
        <v>268.22821610742568</v>
      </c>
      <c r="K14" s="191">
        <f t="shared" si="2"/>
        <v>345.50921775636237</v>
      </c>
      <c r="L14" s="191">
        <f>D14*4.33*0.6</f>
        <v>3484.2845272354593</v>
      </c>
      <c r="M14" s="191">
        <f>D14*4.33*0.65</f>
        <v>3774.6415711717482</v>
      </c>
      <c r="N14" s="191">
        <f>D14*4.33*0.7</f>
        <v>4064.9986151080361</v>
      </c>
    </row>
    <row r="15" spans="1:14" ht="17.25" customHeight="1" x14ac:dyDescent="0.35">
      <c r="A15" s="188" t="s">
        <v>383</v>
      </c>
      <c r="B15" s="189">
        <v>2036.9999756957141</v>
      </c>
      <c r="C15" s="144"/>
      <c r="D15" s="191">
        <f>IF(C15&lt;B15,B15,IF(C15&gt;=B15,C15,B15))</f>
        <v>2036.9999756957141</v>
      </c>
      <c r="E15" s="191">
        <f t="shared" si="0"/>
        <v>2623.8934828932456</v>
      </c>
      <c r="F15" s="191">
        <f t="shared" si="3"/>
        <v>2821.2449663385642</v>
      </c>
      <c r="G15" s="191">
        <f t="shared" si="4"/>
        <v>3634.0879598151992</v>
      </c>
      <c r="H15" s="191">
        <f>D15/4</f>
        <v>509.24999392392851</v>
      </c>
      <c r="I15" s="191">
        <f t="shared" si="1"/>
        <v>655.9733707233114</v>
      </c>
      <c r="J15" s="191">
        <f>D15/5</f>
        <v>407.39999513914279</v>
      </c>
      <c r="K15" s="191">
        <f t="shared" si="2"/>
        <v>524.77869657864915</v>
      </c>
      <c r="L15" s="191">
        <f>D15*4.33*0.6</f>
        <v>5292.1259368574647</v>
      </c>
      <c r="M15" s="191">
        <f>D15*4.33*0.65</f>
        <v>5733.1364315955871</v>
      </c>
      <c r="N15" s="191">
        <f>D15*4.33*0.7</f>
        <v>6174.1469263337085</v>
      </c>
    </row>
    <row r="16" spans="1:14" ht="17.25" customHeight="1" x14ac:dyDescent="0.35">
      <c r="A16" s="188" t="s">
        <v>384</v>
      </c>
      <c r="B16" s="189">
        <v>1320.2994751868564</v>
      </c>
      <c r="C16" s="144"/>
      <c r="D16" s="191">
        <f>IF(C16&lt;B16,B16,IF(C16&gt;=B16,C16,B16))</f>
        <v>1320.2994751868564</v>
      </c>
      <c r="E16" s="191">
        <f t="shared" si="0"/>
        <v>1700.6996709594778</v>
      </c>
      <c r="F16" s="191">
        <f t="shared" si="3"/>
        <v>1828.6147731337962</v>
      </c>
      <c r="G16" s="191">
        <f t="shared" si="4"/>
        <v>2355.4661184952397</v>
      </c>
      <c r="H16" s="191">
        <f>D16/4</f>
        <v>330.0748687967141</v>
      </c>
      <c r="I16" s="191">
        <f t="shared" si="1"/>
        <v>425.17491773986944</v>
      </c>
      <c r="J16" s="191">
        <f>D16/5</f>
        <v>264.05989503737129</v>
      </c>
      <c r="K16" s="191">
        <f t="shared" si="2"/>
        <v>340.13993419189558</v>
      </c>
      <c r="L16" s="191">
        <f>D16*4.33*0.6</f>
        <v>3430.138036535453</v>
      </c>
      <c r="M16" s="191">
        <f>D16*4.33*0.65</f>
        <v>3715.9828729134078</v>
      </c>
      <c r="N16" s="191">
        <f>D16*4.33*0.7</f>
        <v>4001.8277092913618</v>
      </c>
    </row>
    <row r="17" spans="1:14" ht="17.25" customHeight="1" x14ac:dyDescent="0.35">
      <c r="A17" s="188" t="s">
        <v>385</v>
      </c>
      <c r="B17" s="189">
        <v>1230.4613423594053</v>
      </c>
      <c r="C17" s="144"/>
      <c r="D17" s="191">
        <f>IF(C17&lt;B17,B17,IF(C17&gt;=B17,C17,B17))</f>
        <v>1230.4613423594053</v>
      </c>
      <c r="E17" s="191">
        <f t="shared" si="0"/>
        <v>1584.9776807514331</v>
      </c>
      <c r="F17" s="191">
        <f t="shared" si="3"/>
        <v>1704.1889591677764</v>
      </c>
      <c r="G17" s="191">
        <f t="shared" si="4"/>
        <v>2195.1913611384002</v>
      </c>
      <c r="H17" s="191">
        <f>D17/4</f>
        <v>307.61533558985133</v>
      </c>
      <c r="I17" s="191">
        <f t="shared" si="1"/>
        <v>396.24442018785828</v>
      </c>
      <c r="J17" s="191">
        <f>D17/5</f>
        <v>246.09226847188106</v>
      </c>
      <c r="K17" s="191">
        <f>J17*1.2881166</f>
        <v>316.99553615028663</v>
      </c>
      <c r="L17" s="191">
        <f>D17*4.33*0.6</f>
        <v>3196.738567449735</v>
      </c>
      <c r="M17" s="191">
        <f>D17*4.33*0.65</f>
        <v>3463.1334480705468</v>
      </c>
      <c r="N17" s="191">
        <f>D17*4.33*0.7</f>
        <v>3729.5283286913577</v>
      </c>
    </row>
    <row r="18" spans="1:14" ht="17.25" customHeight="1" x14ac:dyDescent="0.35">
      <c r="A18" s="188" t="s">
        <v>386</v>
      </c>
      <c r="B18" s="189">
        <v>1116.9902355224172</v>
      </c>
      <c r="C18" s="192"/>
      <c r="D18" s="191">
        <f>IF(C18&lt;B18,B18,IF(C18&gt;=B18,C18,B18))</f>
        <v>1116.9902355224172</v>
      </c>
      <c r="E18" s="191">
        <f t="shared" si="0"/>
        <v>1438.8136644143351</v>
      </c>
      <c r="F18" s="191">
        <f>D18*1.385</f>
        <v>1547.0314761985478</v>
      </c>
      <c r="G18" s="191">
        <f t="shared" si="4"/>
        <v>1992.7544499634923</v>
      </c>
      <c r="H18" s="191">
        <f>D18/4</f>
        <v>279.24755888060429</v>
      </c>
      <c r="I18" s="191">
        <f t="shared" si="1"/>
        <v>359.70341610358378</v>
      </c>
      <c r="J18" s="191">
        <f>D18/5</f>
        <v>223.39804710448342</v>
      </c>
      <c r="K18" s="191">
        <f>J18*1.2881166</f>
        <v>287.762732882867</v>
      </c>
      <c r="L18" s="191">
        <f>D18*4.33*0.6</f>
        <v>2901.9406318872398</v>
      </c>
      <c r="M18" s="191">
        <f>D18*4.33*0.65</f>
        <v>3143.7690178778435</v>
      </c>
      <c r="N18" s="191">
        <f>D18*4.33*0.7</f>
        <v>3385.5974038684462</v>
      </c>
    </row>
    <row r="19" spans="1:14" ht="17.25" customHeight="1" x14ac:dyDescent="0.35">
      <c r="A19" s="188" t="s">
        <v>312</v>
      </c>
      <c r="B19" s="189">
        <v>994.58349823008768</v>
      </c>
      <c r="C19" s="144"/>
      <c r="D19" s="191">
        <f>IF(C19&lt;B19,B19,IF(C19&gt;=B19,C19,B19))</f>
        <v>994.58349823008768</v>
      </c>
      <c r="E19" s="191">
        <f t="shared" si="0"/>
        <v>1281.1395141562466</v>
      </c>
      <c r="F19" s="191">
        <f>D19*1.385</f>
        <v>1377.4981450486714</v>
      </c>
      <c r="G19" s="191">
        <f>F19*1.2881166</f>
        <v>1774.3782271064013</v>
      </c>
      <c r="H19" s="191">
        <f>D19/4</f>
        <v>248.64587455752192</v>
      </c>
      <c r="I19" s="191">
        <f t="shared" si="1"/>
        <v>320.28487853906165</v>
      </c>
      <c r="J19" s="191">
        <f>D19/5</f>
        <v>198.91669964601755</v>
      </c>
      <c r="K19" s="191">
        <f>J19*1.2881166</f>
        <v>256.22790283124931</v>
      </c>
      <c r="L19" s="191">
        <f>D19*4.33*0.6</f>
        <v>2583.927928401768</v>
      </c>
      <c r="M19" s="191">
        <f>D19*4.33*0.65</f>
        <v>2799.2552557685822</v>
      </c>
      <c r="N19" s="191">
        <f>D19*4.33*0.7</f>
        <v>3014.5825831353959</v>
      </c>
    </row>
    <row r="20" spans="1:14" ht="17.25" customHeight="1" x14ac:dyDescent="0.35">
      <c r="A20" s="188" t="s">
        <v>313</v>
      </c>
      <c r="B20" s="189">
        <v>1205.7269842893402</v>
      </c>
      <c r="C20" s="144"/>
      <c r="D20" s="191">
        <f>IF(C20&lt;B20,B20,IF(C20&gt;=B20,C20,B20))</f>
        <v>1205.7269842893402</v>
      </c>
      <c r="E20" s="191">
        <f t="shared" si="0"/>
        <v>1553.1169435310383</v>
      </c>
      <c r="F20" s="191">
        <f>D20*1.385</f>
        <v>1669.9318732407362</v>
      </c>
      <c r="G20" s="191">
        <f>F20*1.288115</f>
        <v>2151.064294899491</v>
      </c>
      <c r="H20" s="191">
        <f>D20/4</f>
        <v>301.43174607233505</v>
      </c>
      <c r="I20" s="191">
        <f t="shared" si="1"/>
        <v>388.27923588275956</v>
      </c>
      <c r="J20" s="191">
        <f>D20/5</f>
        <v>241.14539685786804</v>
      </c>
      <c r="K20" s="191">
        <f>J20*1.2881166</f>
        <v>310.62338870620766</v>
      </c>
      <c r="L20" s="191">
        <f>D20*4.33*0.6</f>
        <v>3132.4787051837061</v>
      </c>
      <c r="M20" s="191">
        <f>D20*4.33*0.65</f>
        <v>3393.5185972823483</v>
      </c>
      <c r="N20" s="191">
        <f>D20*4.33*0.7</f>
        <v>3654.5584893809901</v>
      </c>
    </row>
    <row r="21" spans="1:14" ht="17.25" customHeight="1" x14ac:dyDescent="0.35">
      <c r="A21" s="188" t="s">
        <v>314</v>
      </c>
      <c r="B21" s="190">
        <v>0</v>
      </c>
      <c r="C21" s="146"/>
      <c r="D21" s="191">
        <f>IF(C21&lt;B21,B21,IF(C21&gt;=B21,C21,B21))</f>
        <v>0</v>
      </c>
      <c r="E21" s="191">
        <f t="shared" si="0"/>
        <v>0</v>
      </c>
      <c r="F21" s="191">
        <f>D21*1.385</f>
        <v>0</v>
      </c>
      <c r="G21" s="191">
        <f>F21*1.288115</f>
        <v>0</v>
      </c>
      <c r="H21" s="191">
        <f>D21/4</f>
        <v>0</v>
      </c>
      <c r="I21" s="191">
        <f t="shared" si="1"/>
        <v>0</v>
      </c>
      <c r="J21" s="191">
        <f>D21/5</f>
        <v>0</v>
      </c>
      <c r="K21" s="191">
        <f>J21*1.2881166</f>
        <v>0</v>
      </c>
      <c r="L21" s="191">
        <f>D21*4.33*0.6</f>
        <v>0</v>
      </c>
      <c r="M21" s="191">
        <f>D21*4.33*0.65</f>
        <v>0</v>
      </c>
      <c r="N21" s="191">
        <f>D21*4.33*0.7</f>
        <v>0</v>
      </c>
    </row>
    <row r="22" spans="1:14" ht="17.25" customHeight="1" x14ac:dyDescent="0.35">
      <c r="A22" s="188" t="s">
        <v>315</v>
      </c>
      <c r="B22" s="189">
        <v>1285.1459750098718</v>
      </c>
      <c r="C22" s="144"/>
      <c r="D22" s="191">
        <f>IF(C22&lt;B22,B22,IF(C22&gt;=B22,C22,B22))</f>
        <v>1285.1459750098718</v>
      </c>
      <c r="E22" s="191">
        <f t="shared" si="0"/>
        <v>1655.417863833401</v>
      </c>
      <c r="F22" s="191">
        <f t="shared" ref="F22:F61" si="5">D22*1.385</f>
        <v>1779.9271753886724</v>
      </c>
      <c r="G22" s="191">
        <f>F22*1.288115</f>
        <v>2292.7508935257797</v>
      </c>
      <c r="H22" s="191">
        <f>D22/4</f>
        <v>321.28649375246795</v>
      </c>
      <c r="I22" s="191">
        <f t="shared" si="1"/>
        <v>413.85446595835026</v>
      </c>
      <c r="J22" s="191">
        <f>D22/5</f>
        <v>257.02919500197436</v>
      </c>
      <c r="K22" s="191">
        <f t="shared" ref="K22:K75" si="6">J22*1.2881166</f>
        <v>331.08357276668016</v>
      </c>
      <c r="L22" s="191">
        <f>D22*4.33*0.6</f>
        <v>3338.8092430756469</v>
      </c>
      <c r="M22" s="191">
        <f>D22*4.33*0.65</f>
        <v>3617.0433466652844</v>
      </c>
      <c r="N22" s="191">
        <f>D22*4.33*0.7</f>
        <v>3895.277450254921</v>
      </c>
    </row>
    <row r="23" spans="1:14" ht="17.25" customHeight="1" x14ac:dyDescent="0.35">
      <c r="A23" s="188" t="s">
        <v>316</v>
      </c>
      <c r="B23" s="189">
        <v>782.08903499999997</v>
      </c>
      <c r="C23" s="144"/>
      <c r="D23" s="191">
        <f>IF(C23&lt;B23,B23,IF(C23&gt;=B23,C23,B23))</f>
        <v>782.08903499999997</v>
      </c>
      <c r="E23" s="191">
        <f t="shared" si="0"/>
        <v>1007.421868661481</v>
      </c>
      <c r="F23" s="191">
        <f t="shared" si="5"/>
        <v>1083.193313475</v>
      </c>
      <c r="G23" s="191">
        <f>F23*1.288115</f>
        <v>1395.2775549868495</v>
      </c>
      <c r="H23" s="191">
        <f>D23/4</f>
        <v>195.52225874999999</v>
      </c>
      <c r="I23" s="191">
        <f t="shared" si="1"/>
        <v>251.85546716537024</v>
      </c>
      <c r="J23" s="191">
        <f>D23/5</f>
        <v>156.41780699999998</v>
      </c>
      <c r="K23" s="191">
        <f t="shared" si="6"/>
        <v>201.48437373229618</v>
      </c>
      <c r="L23" s="191">
        <f>D23*4.33*0.6</f>
        <v>2031.8673129299998</v>
      </c>
      <c r="M23" s="191">
        <f>D23*4.33*0.65</f>
        <v>2201.1895890074998</v>
      </c>
      <c r="N23" s="191">
        <f>D23*4.33*0.7</f>
        <v>2370.5118650849995</v>
      </c>
    </row>
    <row r="24" spans="1:14" ht="17.25" customHeight="1" x14ac:dyDescent="0.35">
      <c r="A24" s="188" t="s">
        <v>373</v>
      </c>
      <c r="B24" s="189">
        <v>937.98689504256026</v>
      </c>
      <c r="C24" s="144"/>
      <c r="D24" s="191">
        <f>IF(C24&lt;B24,B24,IF(C24&gt;=B24,C24,B24))</f>
        <v>937.98689504256026</v>
      </c>
      <c r="E24" s="191">
        <f t="shared" si="0"/>
        <v>1208.2364900867794</v>
      </c>
      <c r="F24" s="191">
        <f t="shared" si="5"/>
        <v>1299.1118496339459</v>
      </c>
      <c r="G24" s="191">
        <f>F24*1.288115</f>
        <v>1673.4054601912301</v>
      </c>
      <c r="H24" s="191">
        <f>D24/4</f>
        <v>234.49672376064007</v>
      </c>
      <c r="I24" s="191">
        <f t="shared" si="1"/>
        <v>302.05912252169486</v>
      </c>
      <c r="J24" s="191">
        <f>D24/5</f>
        <v>187.59737900851206</v>
      </c>
      <c r="K24" s="191">
        <f t="shared" si="6"/>
        <v>241.64729801735592</v>
      </c>
      <c r="L24" s="191">
        <f>D24*4.33*0.6</f>
        <v>2436.8899533205713</v>
      </c>
      <c r="M24" s="191">
        <f>D24*4.33*0.65</f>
        <v>2639.964116097286</v>
      </c>
      <c r="N24" s="191">
        <f>D24*4.33*0.7</f>
        <v>2843.0382788739998</v>
      </c>
    </row>
    <row r="25" spans="1:14" ht="17.25" customHeight="1" x14ac:dyDescent="0.35">
      <c r="A25" s="188" t="s">
        <v>225</v>
      </c>
      <c r="B25" s="189">
        <v>2116.1641639642362</v>
      </c>
      <c r="C25" s="144"/>
      <c r="D25" s="191">
        <f>IF(C25&lt;B25,B25,IF(C25&gt;=B25,C25,B25))</f>
        <v>2116.1641639642362</v>
      </c>
      <c r="E25" s="191">
        <f t="shared" si="0"/>
        <v>2725.8661879274541</v>
      </c>
      <c r="F25" s="191">
        <f t="shared" si="5"/>
        <v>2930.8873670904673</v>
      </c>
      <c r="G25" s="191">
        <f>F25*1.2881166</f>
        <v>3775.3246702795245</v>
      </c>
      <c r="H25" s="191">
        <f>D25/4</f>
        <v>529.04104099105905</v>
      </c>
      <c r="I25" s="191">
        <f t="shared" si="1"/>
        <v>681.46654698186353</v>
      </c>
      <c r="J25" s="191">
        <f>D25/5</f>
        <v>423.23283279284726</v>
      </c>
      <c r="K25" s="191">
        <f t="shared" si="6"/>
        <v>545.17323758549094</v>
      </c>
      <c r="L25" s="191">
        <f>D25*4.33*0.6</f>
        <v>5497.7944979790855</v>
      </c>
      <c r="M25" s="191">
        <f>D25*4.33*0.65</f>
        <v>5955.9440394773437</v>
      </c>
      <c r="N25" s="191">
        <f>D25*4.33*0.7</f>
        <v>6414.0935809756002</v>
      </c>
    </row>
    <row r="26" spans="1:14" ht="17.25" customHeight="1" x14ac:dyDescent="0.35">
      <c r="A26" s="188" t="s">
        <v>387</v>
      </c>
      <c r="B26" s="189">
        <v>2925.5529204975501</v>
      </c>
      <c r="C26" s="144"/>
      <c r="D26" s="191">
        <f>IF(C26&lt;B26,B26,IF(C26&gt;=B26,C26,B26))</f>
        <v>2925.5529204975501</v>
      </c>
      <c r="E26" s="191">
        <f t="shared" si="0"/>
        <v>3768.4532810713745</v>
      </c>
      <c r="F26" s="191">
        <f t="shared" si="5"/>
        <v>4051.8907948891069</v>
      </c>
      <c r="G26" s="191">
        <f t="shared" ref="G26:G31" si="7">F26*1.288115</f>
        <v>5219.3013112585813</v>
      </c>
      <c r="H26" s="191">
        <f>D26/4</f>
        <v>731.38823012438752</v>
      </c>
      <c r="I26" s="191">
        <f t="shared" si="1"/>
        <v>942.11332026784362</v>
      </c>
      <c r="J26" s="191">
        <f>D26/5</f>
        <v>585.11058409950999</v>
      </c>
      <c r="K26" s="191">
        <f t="shared" si="6"/>
        <v>753.6906562142749</v>
      </c>
      <c r="L26" s="191">
        <f>D26*4.33*0.6</f>
        <v>7600.5864874526342</v>
      </c>
      <c r="M26" s="191">
        <f>D26*4.33*0.65</f>
        <v>8233.9686947403552</v>
      </c>
      <c r="N26" s="191">
        <f>D26*4.33*0.7</f>
        <v>8867.3509020280726</v>
      </c>
    </row>
    <row r="27" spans="1:14" ht="17.25" customHeight="1" x14ac:dyDescent="0.35">
      <c r="A27" s="188" t="s">
        <v>388</v>
      </c>
      <c r="B27" s="189">
        <v>2169.3356880555348</v>
      </c>
      <c r="C27" s="144"/>
      <c r="D27" s="191">
        <f>IF(C27&lt;B27,B27,IF(C27&gt;=B27,C27,B27))</f>
        <v>2169.3356880555348</v>
      </c>
      <c r="E27" s="191">
        <f t="shared" si="0"/>
        <v>2794.3573107567559</v>
      </c>
      <c r="F27" s="191">
        <f t="shared" si="5"/>
        <v>3004.5299279569158</v>
      </c>
      <c r="G27" s="191">
        <f t="shared" si="7"/>
        <v>3870.1800681502223</v>
      </c>
      <c r="H27" s="191">
        <f>D27/4</f>
        <v>542.33392201388369</v>
      </c>
      <c r="I27" s="191">
        <f t="shared" si="1"/>
        <v>698.58932768918896</v>
      </c>
      <c r="J27" s="191">
        <f>D27/5</f>
        <v>433.86713761110695</v>
      </c>
      <c r="K27" s="191">
        <f t="shared" si="6"/>
        <v>558.87146215135124</v>
      </c>
      <c r="L27" s="191">
        <f>D27*4.33*0.6</f>
        <v>5635.9341175682794</v>
      </c>
      <c r="M27" s="191">
        <f>D27*4.33*0.65</f>
        <v>6105.5952940323023</v>
      </c>
      <c r="N27" s="191">
        <f>D27*4.33*0.7</f>
        <v>6575.2564704963252</v>
      </c>
    </row>
    <row r="28" spans="1:14" ht="17.25" customHeight="1" x14ac:dyDescent="0.35">
      <c r="A28" s="188" t="s">
        <v>389</v>
      </c>
      <c r="B28" s="189">
        <v>1671.4287044465016</v>
      </c>
      <c r="C28" s="144"/>
      <c r="D28" s="191">
        <f>IF(C28&lt;B28,B28,IF(C28&gt;=B28,C28,B28))</f>
        <v>1671.4287044465016</v>
      </c>
      <c r="E28" s="191">
        <f>D28*1.2881166</f>
        <v>2152.9950599140325</v>
      </c>
      <c r="F28" s="191">
        <f>D28*1.385</f>
        <v>2314.9287556584045</v>
      </c>
      <c r="G28" s="191">
        <f t="shared" si="7"/>
        <v>2981.8944540949255</v>
      </c>
      <c r="H28" s="191">
        <f>D28/4</f>
        <v>417.85717611162539</v>
      </c>
      <c r="I28" s="191">
        <f>H28*1.2881166</f>
        <v>538.24876497850812</v>
      </c>
      <c r="J28" s="191">
        <f>D28/5</f>
        <v>334.28574088930031</v>
      </c>
      <c r="K28" s="191">
        <f>J28*1.2881166</f>
        <v>430.59901198280647</v>
      </c>
      <c r="L28" s="191">
        <f>D28*4.33*0.6</f>
        <v>4342.3717741520104</v>
      </c>
      <c r="M28" s="191">
        <f>D28*4.33*0.65</f>
        <v>4704.2360886646784</v>
      </c>
      <c r="N28" s="191">
        <f>D28*4.33*0.7</f>
        <v>5066.1004031773455</v>
      </c>
    </row>
    <row r="29" spans="1:14" ht="17.25" customHeight="1" x14ac:dyDescent="0.35">
      <c r="A29" s="188" t="s">
        <v>344</v>
      </c>
      <c r="B29" s="189">
        <v>1260.4116169398058</v>
      </c>
      <c r="C29" s="144"/>
      <c r="D29" s="191">
        <f>IF(C29&lt;B29,B29,IF(C29&gt;=B29,C29,B29))</f>
        <v>1260.4116169398058</v>
      </c>
      <c r="E29" s="191">
        <f>D29*1.2881166</f>
        <v>1623.5571266130048</v>
      </c>
      <c r="F29" s="191">
        <f>D29*1.385</f>
        <v>1745.6700894616311</v>
      </c>
      <c r="G29" s="191">
        <f t="shared" si="7"/>
        <v>2248.6238272868686</v>
      </c>
      <c r="H29" s="191">
        <f>D29/4</f>
        <v>315.10290423495144</v>
      </c>
      <c r="I29" s="191">
        <f>H29*1.2881166</f>
        <v>405.8892816532512</v>
      </c>
      <c r="J29" s="191">
        <f>D29/5</f>
        <v>252.08232338796114</v>
      </c>
      <c r="K29" s="191">
        <f>J29*1.2881166</f>
        <v>324.71142532260097</v>
      </c>
      <c r="L29" s="191">
        <f>D29*4.33*0.6</f>
        <v>3274.5493808096153</v>
      </c>
      <c r="M29" s="191">
        <f>D29*4.33*0.65</f>
        <v>3547.4284958770836</v>
      </c>
      <c r="N29" s="191">
        <f>D29*4.33*0.7</f>
        <v>3820.307610944551</v>
      </c>
    </row>
    <row r="30" spans="1:14" ht="17.25" customHeight="1" x14ac:dyDescent="0.35">
      <c r="A30" s="188" t="s">
        <v>317</v>
      </c>
      <c r="B30" s="189">
        <v>1230.4613423594053</v>
      </c>
      <c r="C30" s="144"/>
      <c r="D30" s="191">
        <f>IF(C30&lt;B30,B30,IF(C30&gt;=B30,C30,B30))</f>
        <v>1230.4613423594053</v>
      </c>
      <c r="E30" s="191">
        <f t="shared" si="0"/>
        <v>1584.9776807514331</v>
      </c>
      <c r="F30" s="191">
        <f t="shared" si="5"/>
        <v>1704.1889591677764</v>
      </c>
      <c r="G30" s="191">
        <f t="shared" si="7"/>
        <v>2195.1913611384002</v>
      </c>
      <c r="H30" s="191">
        <f>D30/4</f>
        <v>307.61533558985133</v>
      </c>
      <c r="I30" s="191">
        <f t="shared" si="1"/>
        <v>396.24442018785828</v>
      </c>
      <c r="J30" s="191">
        <f>D30/5</f>
        <v>246.09226847188106</v>
      </c>
      <c r="K30" s="191">
        <f t="shared" si="6"/>
        <v>316.99553615028663</v>
      </c>
      <c r="L30" s="191">
        <f>D30*4.33*0.6</f>
        <v>3196.738567449735</v>
      </c>
      <c r="M30" s="191">
        <f>D30*4.33*0.65</f>
        <v>3463.1334480705468</v>
      </c>
      <c r="N30" s="191">
        <f>D30*4.33*0.7</f>
        <v>3729.5283286913577</v>
      </c>
    </row>
    <row r="31" spans="1:14" ht="17.25" customHeight="1" x14ac:dyDescent="0.35">
      <c r="A31" s="188" t="s">
        <v>318</v>
      </c>
      <c r="B31" s="189">
        <v>936.93069500000001</v>
      </c>
      <c r="C31" s="144"/>
      <c r="D31" s="191">
        <f>IF(C31&lt;B31,B31,IF(C31&gt;=B31,C31,B31))</f>
        <v>936.93069500000001</v>
      </c>
      <c r="E31" s="191">
        <f t="shared" si="0"/>
        <v>1206.875981279037</v>
      </c>
      <c r="F31" s="191">
        <f t="shared" si="5"/>
        <v>1297.6490125749999</v>
      </c>
      <c r="G31" s="191">
        <f t="shared" si="7"/>
        <v>1671.5211578330459</v>
      </c>
      <c r="H31" s="191">
        <f>D31/4</f>
        <v>234.23267375</v>
      </c>
      <c r="I31" s="191">
        <f t="shared" si="1"/>
        <v>301.71899531975924</v>
      </c>
      <c r="J31" s="191">
        <f>D31/5</f>
        <v>187.38613900000001</v>
      </c>
      <c r="K31" s="191">
        <f t="shared" si="6"/>
        <v>241.3751962558074</v>
      </c>
      <c r="L31" s="191">
        <f>D31*4.33*0.6</f>
        <v>2434.1459456099997</v>
      </c>
      <c r="M31" s="191">
        <f>D31*4.33*0.65</f>
        <v>2636.9914410775</v>
      </c>
      <c r="N31" s="191">
        <f>D31*4.33*0.7</f>
        <v>2839.8369365449998</v>
      </c>
    </row>
    <row r="32" spans="1:14" ht="17.25" customHeight="1" x14ac:dyDescent="0.35">
      <c r="A32" s="188" t="s">
        <v>345</v>
      </c>
      <c r="B32" s="189">
        <v>1260.4116169398058</v>
      </c>
      <c r="C32" s="144"/>
      <c r="D32" s="191">
        <f>IF(C32&lt;B32,B32,IF(C32&gt;=B32,C32,B32))</f>
        <v>1260.4116169398058</v>
      </c>
      <c r="E32" s="191">
        <f t="shared" si="0"/>
        <v>1623.5571266130048</v>
      </c>
      <c r="F32" s="191">
        <f t="shared" si="5"/>
        <v>1745.6700894616311</v>
      </c>
      <c r="G32" s="191">
        <f>F32*1.2881166</f>
        <v>2248.6266203590121</v>
      </c>
      <c r="H32" s="191">
        <f>D32/4</f>
        <v>315.10290423495144</v>
      </c>
      <c r="I32" s="191">
        <f t="shared" si="1"/>
        <v>405.8892816532512</v>
      </c>
      <c r="J32" s="191">
        <f>D32/5</f>
        <v>252.08232338796114</v>
      </c>
      <c r="K32" s="191">
        <f t="shared" si="6"/>
        <v>324.71142532260097</v>
      </c>
      <c r="L32" s="191">
        <f>D32*4.33*0.6</f>
        <v>3274.5493808096153</v>
      </c>
      <c r="M32" s="191">
        <f>D32*4.33*0.65</f>
        <v>3547.4284958770836</v>
      </c>
      <c r="N32" s="191">
        <f>D32*4.33*0.7</f>
        <v>3820.307610944551</v>
      </c>
    </row>
    <row r="33" spans="1:14" ht="17.25" customHeight="1" x14ac:dyDescent="0.35">
      <c r="A33" s="188" t="s">
        <v>374</v>
      </c>
      <c r="B33" s="189">
        <v>1137.4240443026952</v>
      </c>
      <c r="C33" s="144"/>
      <c r="D33" s="191">
        <f>IF(C33&lt;B33,B33,IF(C33&gt;=B33,C33,B33))</f>
        <v>1137.4240443026952</v>
      </c>
      <c r="E33" s="191">
        <f t="shared" si="0"/>
        <v>1465.1347927054369</v>
      </c>
      <c r="F33" s="191">
        <f t="shared" si="5"/>
        <v>1575.3323013592328</v>
      </c>
      <c r="G33" s="191">
        <f>F33*1.2881166</f>
        <v>2029.2116878970303</v>
      </c>
      <c r="H33" s="191">
        <f>D33/4</f>
        <v>284.35601107567379</v>
      </c>
      <c r="I33" s="191">
        <f t="shared" si="1"/>
        <v>366.28369817635922</v>
      </c>
      <c r="J33" s="191">
        <f>D33/5</f>
        <v>227.48480886053903</v>
      </c>
      <c r="K33" s="191">
        <f t="shared" si="6"/>
        <v>293.02695854108742</v>
      </c>
      <c r="L33" s="191">
        <f>D33*4.33*0.6</f>
        <v>2955.0276670984022</v>
      </c>
      <c r="M33" s="191">
        <f>D33*4.33*0.65</f>
        <v>3201.2799726899357</v>
      </c>
      <c r="N33" s="191">
        <f>D33*4.33*0.7</f>
        <v>3447.5322782814692</v>
      </c>
    </row>
    <row r="34" spans="1:14" ht="17.25" customHeight="1" x14ac:dyDescent="0.35">
      <c r="A34" s="188" t="s">
        <v>319</v>
      </c>
      <c r="B34" s="189">
        <v>914.65462000000002</v>
      </c>
      <c r="C34" s="144"/>
      <c r="D34" s="191">
        <f>IF(C34&lt;B34,B34,IF(C34&gt;=B34,C34,B34))</f>
        <v>914.65462000000002</v>
      </c>
      <c r="E34" s="191">
        <f t="shared" si="0"/>
        <v>1178.181799288692</v>
      </c>
      <c r="F34" s="191">
        <f t="shared" si="5"/>
        <v>1266.7966487000001</v>
      </c>
      <c r="G34" s="191">
        <f>F34*1.288115</f>
        <v>1631.7797651402004</v>
      </c>
      <c r="H34" s="191">
        <f>D34/4</f>
        <v>228.66365500000001</v>
      </c>
      <c r="I34" s="191">
        <f t="shared" si="1"/>
        <v>294.545449822173</v>
      </c>
      <c r="J34" s="191">
        <f>D34/5</f>
        <v>182.930924</v>
      </c>
      <c r="K34" s="191">
        <f t="shared" si="6"/>
        <v>235.6363598577384</v>
      </c>
      <c r="L34" s="191">
        <f>D34*4.33*0.6</f>
        <v>2376.2727027599999</v>
      </c>
      <c r="M34" s="191">
        <f>D34*4.33*0.65</f>
        <v>2574.2954279900005</v>
      </c>
      <c r="N34" s="191">
        <f>D34*4.33*0.7</f>
        <v>2772.3181532200001</v>
      </c>
    </row>
    <row r="35" spans="1:14" ht="17.25" customHeight="1" x14ac:dyDescent="0.35">
      <c r="A35" s="188" t="s">
        <v>320</v>
      </c>
      <c r="B35" s="189">
        <v>1098.2119379497478</v>
      </c>
      <c r="C35" s="144"/>
      <c r="D35" s="191">
        <f>IF(C35&lt;B35,B35,IF(C35&gt;=B35,C35,B35))</f>
        <v>1098.2119379497478</v>
      </c>
      <c r="E35" s="191">
        <f t="shared" si="0"/>
        <v>1414.62502759124</v>
      </c>
      <c r="F35" s="191">
        <f t="shared" si="5"/>
        <v>1521.0235340604008</v>
      </c>
      <c r="G35" s="191">
        <f>F35*1.288115</f>
        <v>1959.253229576213</v>
      </c>
      <c r="H35" s="191">
        <f>D35/4</f>
        <v>274.55298448743696</v>
      </c>
      <c r="I35" s="191">
        <f t="shared" si="1"/>
        <v>353.65625689781001</v>
      </c>
      <c r="J35" s="191">
        <f>D35/5</f>
        <v>219.64238758994958</v>
      </c>
      <c r="K35" s="191">
        <f t="shared" si="6"/>
        <v>282.92500551824804</v>
      </c>
      <c r="L35" s="191">
        <f>D35*4.33*0.6</f>
        <v>2853.154614793445</v>
      </c>
      <c r="M35" s="191">
        <f>D35*4.33*0.65</f>
        <v>3090.9174993595657</v>
      </c>
      <c r="N35" s="191">
        <f>D35*4.33*0.7</f>
        <v>3328.6803839256859</v>
      </c>
    </row>
    <row r="36" spans="1:14" ht="17.25" customHeight="1" x14ac:dyDescent="0.35">
      <c r="A36" s="188" t="s">
        <v>250</v>
      </c>
      <c r="B36" s="189">
        <v>1098.2119379497478</v>
      </c>
      <c r="C36" s="144"/>
      <c r="D36" s="191">
        <f>IF(C36&lt;B36,B36,IF(C36&gt;=B36,C36,B36))</f>
        <v>1098.2119379497478</v>
      </c>
      <c r="E36" s="191">
        <f t="shared" si="0"/>
        <v>1414.62502759124</v>
      </c>
      <c r="F36" s="191">
        <f t="shared" si="5"/>
        <v>1521.0235340604008</v>
      </c>
      <c r="G36" s="191">
        <f>F36*1.288115</f>
        <v>1959.253229576213</v>
      </c>
      <c r="H36" s="191">
        <f>D36/4</f>
        <v>274.55298448743696</v>
      </c>
      <c r="I36" s="191">
        <f t="shared" si="1"/>
        <v>353.65625689781001</v>
      </c>
      <c r="J36" s="191">
        <f>D36/5</f>
        <v>219.64238758994958</v>
      </c>
      <c r="K36" s="191">
        <f t="shared" si="6"/>
        <v>282.92500551824804</v>
      </c>
      <c r="L36" s="191">
        <f>D36*4.33*0.6</f>
        <v>2853.154614793445</v>
      </c>
      <c r="M36" s="191">
        <f>D36*4.33*0.65</f>
        <v>3090.9174993595657</v>
      </c>
      <c r="N36" s="191">
        <f>D36*4.33*0.7</f>
        <v>3328.6803839256859</v>
      </c>
    </row>
    <row r="37" spans="1:14" ht="17.25" customHeight="1" x14ac:dyDescent="0.35">
      <c r="A37" s="188" t="s">
        <v>321</v>
      </c>
      <c r="B37" s="189">
        <v>772.88294999999994</v>
      </c>
      <c r="C37" s="144"/>
      <c r="D37" s="191">
        <f>IF(C37&lt;B37,B37,IF(C37&gt;=B37,C37,B37))</f>
        <v>772.88294999999994</v>
      </c>
      <c r="E37" s="191">
        <f t="shared" si="0"/>
        <v>995.56335775196987</v>
      </c>
      <c r="F37" s="191">
        <f t="shared" si="5"/>
        <v>1070.44288575</v>
      </c>
      <c r="G37" s="191">
        <f>F37*1.288115</f>
        <v>1378.853537777861</v>
      </c>
      <c r="H37" s="191">
        <f>D37/4</f>
        <v>193.22073749999998</v>
      </c>
      <c r="I37" s="191">
        <f t="shared" si="1"/>
        <v>248.89083943799247</v>
      </c>
      <c r="J37" s="191">
        <f>D37/5</f>
        <v>154.57658999999998</v>
      </c>
      <c r="K37" s="191">
        <f t="shared" si="6"/>
        <v>199.11267155039397</v>
      </c>
      <c r="L37" s="191">
        <f>D37*4.33*0.6</f>
        <v>2007.9499040999997</v>
      </c>
      <c r="M37" s="191">
        <f>D37*4.33*0.65</f>
        <v>2175.2790627750001</v>
      </c>
      <c r="N37" s="191">
        <f>D37*4.33*0.7</f>
        <v>2342.6082214499997</v>
      </c>
    </row>
    <row r="38" spans="1:14" ht="17.25" customHeight="1" x14ac:dyDescent="0.35">
      <c r="A38" s="188" t="s">
        <v>346</v>
      </c>
      <c r="B38" s="189">
        <v>1341.1377594006958</v>
      </c>
      <c r="C38" s="144"/>
      <c r="D38" s="191">
        <f>IF(C38&lt;B38,B38,IF(C38&gt;=B38,C38,B38))</f>
        <v>1341.1377594006958</v>
      </c>
      <c r="E38" s="191">
        <f t="shared" si="0"/>
        <v>1727.5418107708422</v>
      </c>
      <c r="F38" s="191">
        <f t="shared" si="5"/>
        <v>1857.4757967699636</v>
      </c>
      <c r="G38" s="191">
        <f>F38*1.2881166</f>
        <v>2392.6454079176165</v>
      </c>
      <c r="H38" s="191">
        <f>D38/4</f>
        <v>335.28443985017395</v>
      </c>
      <c r="I38" s="191">
        <f t="shared" si="1"/>
        <v>431.88545269271054</v>
      </c>
      <c r="J38" s="191">
        <f>D38/5</f>
        <v>268.22755188013917</v>
      </c>
      <c r="K38" s="191">
        <f t="shared" si="6"/>
        <v>345.50836215416848</v>
      </c>
      <c r="L38" s="191">
        <f>D38*4.33*0.6</f>
        <v>3484.2758989230078</v>
      </c>
      <c r="M38" s="191">
        <f>D38*4.33*0.65</f>
        <v>3774.6322238332586</v>
      </c>
      <c r="N38" s="191">
        <f>D38*4.33*0.7</f>
        <v>4064.988548743509</v>
      </c>
    </row>
    <row r="39" spans="1:14" ht="17.25" customHeight="1" x14ac:dyDescent="0.35">
      <c r="A39" s="188" t="s">
        <v>340</v>
      </c>
      <c r="B39" s="189">
        <v>875.37328500000001</v>
      </c>
      <c r="C39" s="144"/>
      <c r="D39" s="191">
        <f>IF(C39&lt;B39,B39,IF(C39&gt;=B39,C39,B39))</f>
        <v>875.37328500000001</v>
      </c>
      <c r="E39" s="191">
        <f t="shared" si="0"/>
        <v>1127.582859605031</v>
      </c>
      <c r="F39" s="191">
        <f t="shared" si="5"/>
        <v>1212.391999725</v>
      </c>
      <c r="G39" s="191">
        <f>F39*1.2881166</f>
        <v>1561.7022605529678</v>
      </c>
      <c r="H39" s="191">
        <f>D39/4</f>
        <v>218.84332125</v>
      </c>
      <c r="I39" s="191">
        <f t="shared" si="1"/>
        <v>281.89571490125775</v>
      </c>
      <c r="J39" s="191">
        <f>D39/5</f>
        <v>175.074657</v>
      </c>
      <c r="K39" s="191">
        <f t="shared" si="6"/>
        <v>225.5165719210062</v>
      </c>
      <c r="L39" s="191">
        <f>D39*4.33*0.6</f>
        <v>2274.2197944300001</v>
      </c>
      <c r="M39" s="191">
        <f>D39*4.33*0.65</f>
        <v>2463.7381106325001</v>
      </c>
      <c r="N39" s="191">
        <f>D39*4.33*0.7</f>
        <v>2653.2564268349997</v>
      </c>
    </row>
    <row r="40" spans="1:14" ht="17.25" customHeight="1" x14ac:dyDescent="0.35">
      <c r="A40" s="188" t="s">
        <v>341</v>
      </c>
      <c r="B40" s="189">
        <v>1005.8523825136507</v>
      </c>
      <c r="C40" s="144"/>
      <c r="D40" s="191">
        <f>IF(C40&lt;B40,B40,IF(C40&gt;=B40,C40,B40))</f>
        <v>1005.8523825136507</v>
      </c>
      <c r="E40" s="191">
        <f>D40*1.2881166</f>
        <v>1295.6551510653831</v>
      </c>
      <c r="F40" s="191">
        <f>D40*1.385</f>
        <v>1393.1055497814061</v>
      </c>
      <c r="G40" s="191">
        <f>F40*1.2881166</f>
        <v>1794.4823842255555</v>
      </c>
      <c r="H40" s="191">
        <f>D40/4</f>
        <v>251.46309562841267</v>
      </c>
      <c r="I40" s="191">
        <f>H40*1.2881166</f>
        <v>323.91378776634576</v>
      </c>
      <c r="J40" s="191">
        <f>D40/5</f>
        <v>201.17047650273014</v>
      </c>
      <c r="K40" s="191">
        <f>J40*1.2881166</f>
        <v>259.1310302130766</v>
      </c>
      <c r="L40" s="191">
        <f>D40*4.33*0.6</f>
        <v>2613.2044897704645</v>
      </c>
      <c r="M40" s="191">
        <f>D40*4.33*0.65</f>
        <v>2830.9715305846703</v>
      </c>
      <c r="N40" s="191">
        <f>D40*4.33*0.7</f>
        <v>3048.7385713988751</v>
      </c>
    </row>
    <row r="41" spans="1:14" ht="17.25" customHeight="1" x14ac:dyDescent="0.35">
      <c r="A41" s="188" t="s">
        <v>322</v>
      </c>
      <c r="B41" s="189">
        <v>1341.1377594006958</v>
      </c>
      <c r="C41" s="144"/>
      <c r="D41" s="191">
        <f>IF(C41&lt;B41,B41,IF(C41&gt;=B41,C41,B41))</f>
        <v>1341.1377594006958</v>
      </c>
      <c r="E41" s="191">
        <f>D41*1.2881166</f>
        <v>1727.5418107708422</v>
      </c>
      <c r="F41" s="191">
        <f>D41*1.385</f>
        <v>1857.4757967699636</v>
      </c>
      <c r="G41" s="191">
        <f>F41*1.2881166</f>
        <v>2392.6454079176165</v>
      </c>
      <c r="H41" s="191">
        <f>D41/4</f>
        <v>335.28443985017395</v>
      </c>
      <c r="I41" s="191">
        <f>H41*1.2881166</f>
        <v>431.88545269271054</v>
      </c>
      <c r="J41" s="191">
        <f>D41/5</f>
        <v>268.22755188013917</v>
      </c>
      <c r="K41" s="191">
        <f>J41*1.2881166</f>
        <v>345.50836215416848</v>
      </c>
      <c r="L41" s="191">
        <f>D41*4.33*0.6</f>
        <v>3484.2758989230078</v>
      </c>
      <c r="M41" s="191">
        <f>D41*4.33*0.65</f>
        <v>3774.6322238332586</v>
      </c>
      <c r="N41" s="191">
        <f>D41*4.33*0.7</f>
        <v>4064.988548743509</v>
      </c>
    </row>
    <row r="42" spans="1:14" ht="17.25" customHeight="1" x14ac:dyDescent="0.35">
      <c r="A42" s="188" t="s">
        <v>323</v>
      </c>
      <c r="B42" s="189">
        <v>1099.70914716672</v>
      </c>
      <c r="C42" s="144"/>
      <c r="D42" s="191">
        <f>IF(C42&lt;B42,B42,IF(C42&gt;=B42,C42,B42))</f>
        <v>1099.70914716672</v>
      </c>
      <c r="E42" s="191">
        <f t="shared" si="0"/>
        <v>1416.5536076372948</v>
      </c>
      <c r="F42" s="191">
        <f t="shared" si="5"/>
        <v>1523.0971688259071</v>
      </c>
      <c r="G42" s="191">
        <f t="shared" ref="G42:G49" si="8">F42*1.288115</f>
        <v>1961.9243096221833</v>
      </c>
      <c r="H42" s="191">
        <f>D42/4</f>
        <v>274.92728679167999</v>
      </c>
      <c r="I42" s="191">
        <f t="shared" si="1"/>
        <v>354.1384019093237</v>
      </c>
      <c r="J42" s="191">
        <f>D42/5</f>
        <v>219.941829433344</v>
      </c>
      <c r="K42" s="191">
        <f t="shared" si="6"/>
        <v>283.31072152745901</v>
      </c>
      <c r="L42" s="191">
        <f>D42*4.33*0.6</f>
        <v>2857.0443643391382</v>
      </c>
      <c r="M42" s="191">
        <f>D42*4.33*0.65</f>
        <v>3095.1313947007334</v>
      </c>
      <c r="N42" s="191">
        <f>D42*4.33*0.7</f>
        <v>3333.2184250623277</v>
      </c>
    </row>
    <row r="43" spans="1:14" ht="17.25" customHeight="1" x14ac:dyDescent="0.35">
      <c r="A43" s="188" t="s">
        <v>324</v>
      </c>
      <c r="B43" s="189">
        <v>1018.8523556597762</v>
      </c>
      <c r="C43" s="144"/>
      <c r="D43" s="191">
        <f>IF(C43&lt;B43,B43,IF(C43&gt;=B43,C43,B43))</f>
        <v>1018.8523556597762</v>
      </c>
      <c r="E43" s="191">
        <f t="shared" si="0"/>
        <v>1312.4006322744617</v>
      </c>
      <c r="F43" s="191">
        <f t="shared" si="5"/>
        <v>1411.11051258879</v>
      </c>
      <c r="G43" s="191">
        <f t="shared" si="8"/>
        <v>1817.6726179233092</v>
      </c>
      <c r="H43" s="191">
        <f>D43/4</f>
        <v>254.71308891494405</v>
      </c>
      <c r="I43" s="191">
        <f t="shared" si="1"/>
        <v>328.10015806861543</v>
      </c>
      <c r="J43" s="191">
        <f>D43/5</f>
        <v>203.77047113195525</v>
      </c>
      <c r="K43" s="191">
        <f t="shared" si="6"/>
        <v>262.48012645489234</v>
      </c>
      <c r="L43" s="191">
        <f>D43*4.33*0.6</f>
        <v>2646.9784200040986</v>
      </c>
      <c r="M43" s="191">
        <f>D43*4.33*0.65</f>
        <v>2867.5599550044403</v>
      </c>
      <c r="N43" s="191">
        <f>D43*4.33*0.7</f>
        <v>3088.1414900047816</v>
      </c>
    </row>
    <row r="44" spans="1:14" ht="17.25" customHeight="1" x14ac:dyDescent="0.35">
      <c r="A44" s="188" t="s">
        <v>325</v>
      </c>
      <c r="B44" s="189">
        <v>1445.8771446850508</v>
      </c>
      <c r="C44" s="144"/>
      <c r="D44" s="191">
        <f>IF(C44&lt;B44,B44,IF(C44&gt;=B44,C44,B44))</f>
        <v>1445.8771446850508</v>
      </c>
      <c r="E44" s="191">
        <f t="shared" si="0"/>
        <v>1862.4583516294156</v>
      </c>
      <c r="F44" s="191">
        <f t="shared" si="5"/>
        <v>2002.5398453887954</v>
      </c>
      <c r="G44" s="191">
        <f t="shared" si="8"/>
        <v>2579.5016129429878</v>
      </c>
      <c r="H44" s="191">
        <f>D44/4</f>
        <v>361.4692861712627</v>
      </c>
      <c r="I44" s="191">
        <f t="shared" si="1"/>
        <v>465.61458790735389</v>
      </c>
      <c r="J44" s="191">
        <f>D44/5</f>
        <v>289.17542893701017</v>
      </c>
      <c r="K44" s="191">
        <f t="shared" si="6"/>
        <v>372.49167032588315</v>
      </c>
      <c r="L44" s="191">
        <f>D44*4.33*0.6</f>
        <v>3756.3888218917618</v>
      </c>
      <c r="M44" s="191">
        <f>D44*4.33*0.65</f>
        <v>4069.4212237160755</v>
      </c>
      <c r="N44" s="191">
        <f>D44*4.33*0.7</f>
        <v>4382.4536255403891</v>
      </c>
    </row>
    <row r="45" spans="1:14" ht="17.25" customHeight="1" x14ac:dyDescent="0.35">
      <c r="A45" s="188" t="s">
        <v>326</v>
      </c>
      <c r="B45" s="189">
        <v>1002.6801304473599</v>
      </c>
      <c r="C45" s="144"/>
      <c r="D45" s="191">
        <f>IF(C45&lt;B45,B45,IF(C45&gt;=B45,C45,B45))</f>
        <v>1002.6801304473599</v>
      </c>
      <c r="E45" s="191">
        <f t="shared" si="0"/>
        <v>1291.5689205194096</v>
      </c>
      <c r="F45" s="191">
        <f t="shared" si="5"/>
        <v>1388.7119806695935</v>
      </c>
      <c r="G45" s="191">
        <f t="shared" si="8"/>
        <v>1788.8207329802133</v>
      </c>
      <c r="H45" s="191">
        <f>D45/4</f>
        <v>250.67003261183999</v>
      </c>
      <c r="I45" s="191">
        <f t="shared" si="1"/>
        <v>322.89223012985241</v>
      </c>
      <c r="J45" s="191">
        <f>D45/5</f>
        <v>200.53602608947199</v>
      </c>
      <c r="K45" s="191">
        <f t="shared" si="6"/>
        <v>258.31378410388191</v>
      </c>
      <c r="L45" s="191">
        <f>D45*4.33*0.6</f>
        <v>2604.9629789022415</v>
      </c>
      <c r="M45" s="191">
        <f>D45*4.33*0.65</f>
        <v>2822.043227144095</v>
      </c>
      <c r="N45" s="191">
        <f>D45*4.33*0.7</f>
        <v>3039.123475385948</v>
      </c>
    </row>
    <row r="46" spans="1:14" ht="17.25" customHeight="1" x14ac:dyDescent="0.35">
      <c r="A46" s="188" t="s">
        <v>49</v>
      </c>
      <c r="B46" s="189">
        <v>905.64224000000002</v>
      </c>
      <c r="C46" s="144"/>
      <c r="D46" s="191">
        <f>IF(C46&lt;B46,B46,IF(C46&gt;=B46,C46,B46))</f>
        <v>905.64224000000002</v>
      </c>
      <c r="E46" s="191">
        <f t="shared" si="0"/>
        <v>1166.5728030051839</v>
      </c>
      <c r="F46" s="191">
        <f t="shared" si="5"/>
        <v>1254.3145024</v>
      </c>
      <c r="G46" s="191">
        <f t="shared" si="8"/>
        <v>1615.7013252589759</v>
      </c>
      <c r="H46" s="191">
        <f>D46/4</f>
        <v>226.41056</v>
      </c>
      <c r="I46" s="191">
        <f t="shared" si="1"/>
        <v>291.64320075129598</v>
      </c>
      <c r="J46" s="191">
        <f>D46/5</f>
        <v>181.12844799999999</v>
      </c>
      <c r="K46" s="191">
        <f t="shared" si="6"/>
        <v>233.31456060103679</v>
      </c>
      <c r="L46" s="191">
        <f>D46*4.33*0.6</f>
        <v>2352.8585395199998</v>
      </c>
      <c r="M46" s="191">
        <f>D46*4.33*0.65</f>
        <v>2548.93008448</v>
      </c>
      <c r="N46" s="191">
        <f>D46*4.33*0.7</f>
        <v>2745.0016294399998</v>
      </c>
    </row>
    <row r="47" spans="1:14" ht="17.25" customHeight="1" x14ac:dyDescent="0.35">
      <c r="A47" s="188" t="s">
        <v>390</v>
      </c>
      <c r="B47" s="189">
        <v>1445.8771446850508</v>
      </c>
      <c r="C47" s="144"/>
      <c r="D47" s="191">
        <f>IF(C47&lt;B47,B47,IF(C47&gt;=B47,C47,B47))</f>
        <v>1445.8771446850508</v>
      </c>
      <c r="E47" s="191">
        <f>D47*1.2881166</f>
        <v>1862.4583516294156</v>
      </c>
      <c r="F47" s="191">
        <f>D47*1.385</f>
        <v>2002.5398453887954</v>
      </c>
      <c r="G47" s="191">
        <f>F47*1.288115</f>
        <v>2579.5016129429878</v>
      </c>
      <c r="H47" s="191">
        <f>D47/4</f>
        <v>361.4692861712627</v>
      </c>
      <c r="I47" s="191">
        <f>H47*1.2881166</f>
        <v>465.61458790735389</v>
      </c>
      <c r="J47" s="191">
        <f>D47/5</f>
        <v>289.17542893701017</v>
      </c>
      <c r="K47" s="191">
        <f>J47*1.2881166</f>
        <v>372.49167032588315</v>
      </c>
      <c r="L47" s="191">
        <f>D47*4.33*0.6</f>
        <v>3756.3888218917618</v>
      </c>
      <c r="M47" s="191">
        <f>D47*4.33*0.65</f>
        <v>4069.4212237160755</v>
      </c>
      <c r="N47" s="191">
        <f>D47*4.33*0.7</f>
        <v>4382.4536255403891</v>
      </c>
    </row>
    <row r="48" spans="1:14" ht="17.25" customHeight="1" x14ac:dyDescent="0.35">
      <c r="A48" s="188" t="s">
        <v>327</v>
      </c>
      <c r="B48" s="189">
        <v>1341.1377594006958</v>
      </c>
      <c r="C48" s="144"/>
      <c r="D48" s="191">
        <f>IF(C48&lt;B48,B48,IF(C48&gt;=B48,C48,B48))</f>
        <v>1341.1377594006958</v>
      </c>
      <c r="E48" s="191">
        <f t="shared" si="0"/>
        <v>1727.5418107708422</v>
      </c>
      <c r="F48" s="191">
        <f t="shared" si="5"/>
        <v>1857.4757967699636</v>
      </c>
      <c r="G48" s="191">
        <f t="shared" si="8"/>
        <v>2392.6424359563416</v>
      </c>
      <c r="H48" s="191">
        <f>D48/4</f>
        <v>335.28443985017395</v>
      </c>
      <c r="I48" s="191">
        <f t="shared" si="1"/>
        <v>431.88545269271054</v>
      </c>
      <c r="J48" s="191">
        <f>D48/5</f>
        <v>268.22755188013917</v>
      </c>
      <c r="K48" s="191">
        <f t="shared" si="6"/>
        <v>345.50836215416848</v>
      </c>
      <c r="L48" s="191">
        <f>D48*4.33*0.6</f>
        <v>3484.2758989230078</v>
      </c>
      <c r="M48" s="191">
        <f>D48*4.33*0.65</f>
        <v>3774.6322238332586</v>
      </c>
      <c r="N48" s="191">
        <f>D48*4.33*0.7</f>
        <v>4064.988548743509</v>
      </c>
    </row>
    <row r="49" spans="1:14" ht="17.25" customHeight="1" x14ac:dyDescent="0.35">
      <c r="A49" s="188" t="s">
        <v>328</v>
      </c>
      <c r="B49" s="189">
        <v>681.0871699999999</v>
      </c>
      <c r="C49" s="144"/>
      <c r="D49" s="191">
        <f>IF(C49&lt;B49,B49,IF(C49&gt;=B49,C49,B49))</f>
        <v>681.0871699999999</v>
      </c>
      <c r="E49" s="191">
        <f t="shared" si="0"/>
        <v>877.31968972402183</v>
      </c>
      <c r="F49" s="191">
        <f t="shared" si="5"/>
        <v>943.30573044999983</v>
      </c>
      <c r="G49" s="191">
        <f t="shared" si="8"/>
        <v>1215.0862609786013</v>
      </c>
      <c r="H49" s="191">
        <f>D49/4</f>
        <v>170.27179249999998</v>
      </c>
      <c r="I49" s="191">
        <f t="shared" si="1"/>
        <v>219.32992243100546</v>
      </c>
      <c r="J49" s="191">
        <f>D49/5</f>
        <v>136.21743399999997</v>
      </c>
      <c r="K49" s="191">
        <f t="shared" si="6"/>
        <v>175.46393794480434</v>
      </c>
      <c r="L49" s="191">
        <f>D49*4.33*0.6</f>
        <v>1769.4644676599999</v>
      </c>
      <c r="M49" s="191">
        <f>D49*4.33*0.65</f>
        <v>1916.9198399649999</v>
      </c>
      <c r="N49" s="191">
        <f>D49*4.33*0.7</f>
        <v>2064.3752122699998</v>
      </c>
    </row>
    <row r="50" spans="1:14" ht="17.25" customHeight="1" x14ac:dyDescent="0.35">
      <c r="A50" s="188" t="s">
        <v>371</v>
      </c>
      <c r="B50" s="189">
        <v>1840.8630409721811</v>
      </c>
      <c r="C50" s="144"/>
      <c r="D50" s="191">
        <f>IF(C50&lt;B50,B50,IF(C50&gt;=B50,C50,B50))</f>
        <v>1840.8630409721811</v>
      </c>
      <c r="E50" s="191">
        <f t="shared" si="0"/>
        <v>2371.2462414027464</v>
      </c>
      <c r="F50" s="191">
        <f t="shared" si="5"/>
        <v>2549.595311746471</v>
      </c>
      <c r="G50" s="191">
        <f>F50*1.2881166</f>
        <v>3284.1760443428043</v>
      </c>
      <c r="H50" s="191">
        <f>D50/4</f>
        <v>460.21576024304528</v>
      </c>
      <c r="I50" s="191">
        <f t="shared" si="1"/>
        <v>592.81156035068659</v>
      </c>
      <c r="J50" s="191">
        <f>D50/5</f>
        <v>368.17260819443624</v>
      </c>
      <c r="K50" s="191">
        <f t="shared" si="6"/>
        <v>474.2492482805493</v>
      </c>
      <c r="L50" s="191">
        <f>D50*4.33*0.6</f>
        <v>4782.562180445726</v>
      </c>
      <c r="M50" s="191">
        <f>D50*4.33*0.65</f>
        <v>5181.109028816204</v>
      </c>
      <c r="N50" s="191">
        <f>D50*4.33*0.7</f>
        <v>5579.6558771866803</v>
      </c>
    </row>
    <row r="51" spans="1:14" ht="17.25" customHeight="1" x14ac:dyDescent="0.35">
      <c r="A51" s="188" t="s">
        <v>372</v>
      </c>
      <c r="B51" s="189">
        <v>1491.1822372099507</v>
      </c>
      <c r="C51" s="144"/>
      <c r="D51" s="191">
        <f>IF(C51&lt;B51,B51,IF(C51&gt;=B51,C51,B51))</f>
        <v>1491.1822372099507</v>
      </c>
      <c r="E51" s="191">
        <f t="shared" si="0"/>
        <v>1920.816593375275</v>
      </c>
      <c r="F51" s="191">
        <f t="shared" si="5"/>
        <v>2065.2873985357819</v>
      </c>
      <c r="G51" s="191">
        <f>F51*1.2881166</f>
        <v>2660.3309818247562</v>
      </c>
      <c r="H51" s="191">
        <f>D51/4</f>
        <v>372.79555930248767</v>
      </c>
      <c r="I51" s="191">
        <f t="shared" si="1"/>
        <v>480.20414834381876</v>
      </c>
      <c r="J51" s="191">
        <f>D51/5</f>
        <v>298.23644744199015</v>
      </c>
      <c r="K51" s="191">
        <f t="shared" si="6"/>
        <v>384.16331867505505</v>
      </c>
      <c r="L51" s="191">
        <f>D51*4.33*0.6</f>
        <v>3874.0914522714515</v>
      </c>
      <c r="M51" s="191">
        <f>D51*4.33*0.65</f>
        <v>4196.9324066274066</v>
      </c>
      <c r="N51" s="191">
        <f>D51*4.33*0.7</f>
        <v>4519.7733609833604</v>
      </c>
    </row>
    <row r="52" spans="1:14" ht="17.25" customHeight="1" x14ac:dyDescent="0.35">
      <c r="A52" s="188" t="s">
        <v>329</v>
      </c>
      <c r="B52" s="189">
        <v>1177.0711707668734</v>
      </c>
      <c r="C52" s="144"/>
      <c r="D52" s="191">
        <f>IF(C52&lt;B52,B52,IF(C52&gt;=B52,C52,B52))</f>
        <v>1177.0711707668734</v>
      </c>
      <c r="E52" s="191">
        <f t="shared" si="0"/>
        <v>1516.2049144462442</v>
      </c>
      <c r="F52" s="191">
        <f t="shared" si="5"/>
        <v>1630.2435715121196</v>
      </c>
      <c r="G52" s="191">
        <f>F52*1.2881166</f>
        <v>2099.9438065080485</v>
      </c>
      <c r="H52" s="191">
        <f>D52/4</f>
        <v>294.26779269171834</v>
      </c>
      <c r="I52" s="191">
        <f t="shared" si="1"/>
        <v>379.05122861156104</v>
      </c>
      <c r="J52" s="191">
        <f>D52/5</f>
        <v>235.41423415337468</v>
      </c>
      <c r="K52" s="191">
        <f t="shared" si="6"/>
        <v>303.24098288924887</v>
      </c>
      <c r="L52" s="191">
        <f>D52*4.33*0.6</f>
        <v>3058.030901652337</v>
      </c>
      <c r="M52" s="191">
        <f>D52*4.33*0.65</f>
        <v>3312.8668101233652</v>
      </c>
      <c r="N52" s="191">
        <f>D52*4.33*0.7</f>
        <v>3567.702718594393</v>
      </c>
    </row>
    <row r="53" spans="1:14" ht="17.25" customHeight="1" x14ac:dyDescent="0.35">
      <c r="A53" s="188" t="s">
        <v>330</v>
      </c>
      <c r="B53" s="189">
        <v>1508.2712461694919</v>
      </c>
      <c r="C53" s="144"/>
      <c r="D53" s="191">
        <f>IF(C53&lt;B53,B53,IF(C53&gt;=B53,C53,B53))</f>
        <v>1508.2712461694919</v>
      </c>
      <c r="E53" s="191">
        <f t="shared" si="0"/>
        <v>1942.8292294936089</v>
      </c>
      <c r="F53" s="191">
        <f t="shared" si="5"/>
        <v>2088.9556759447464</v>
      </c>
      <c r="G53" s="191">
        <f t="shared" ref="G53:G58" si="9">F53*1.288115</f>
        <v>2690.8151405195667</v>
      </c>
      <c r="H53" s="191">
        <f>D53/4</f>
        <v>377.06781154237297</v>
      </c>
      <c r="I53" s="191">
        <f t="shared" si="1"/>
        <v>485.70730737340222</v>
      </c>
      <c r="J53" s="191">
        <f>D53/5</f>
        <v>301.65424923389838</v>
      </c>
      <c r="K53" s="191">
        <f t="shared" si="6"/>
        <v>388.56584589872176</v>
      </c>
      <c r="L53" s="191">
        <f>D53*4.33*0.6</f>
        <v>3918.4886975483396</v>
      </c>
      <c r="M53" s="191">
        <f>D53*4.33*0.65</f>
        <v>4245.0294223440351</v>
      </c>
      <c r="N53" s="191">
        <f>D53*4.33*0.7</f>
        <v>4571.5701471397297</v>
      </c>
    </row>
    <row r="54" spans="1:14" ht="17.25" customHeight="1" x14ac:dyDescent="0.35">
      <c r="A54" s="188" t="s">
        <v>331</v>
      </c>
      <c r="B54" s="189">
        <v>1132.1748074208406</v>
      </c>
      <c r="C54" s="144"/>
      <c r="D54" s="191">
        <f>IF(C54&lt;B54,B54,IF(C54&gt;=B54,C54,B54))</f>
        <v>1132.1748074208406</v>
      </c>
      <c r="E54" s="191">
        <f t="shared" si="0"/>
        <v>1458.3731635405879</v>
      </c>
      <c r="F54" s="191">
        <f t="shared" si="5"/>
        <v>1568.0621082778641</v>
      </c>
      <c r="G54" s="191">
        <f t="shared" si="9"/>
        <v>2019.8443226043407</v>
      </c>
      <c r="H54" s="191">
        <f>D54/4</f>
        <v>283.04370185521014</v>
      </c>
      <c r="I54" s="191">
        <f t="shared" si="1"/>
        <v>364.59329088514698</v>
      </c>
      <c r="J54" s="191">
        <f>D54/5</f>
        <v>226.43496148416813</v>
      </c>
      <c r="K54" s="191">
        <f t="shared" si="6"/>
        <v>291.6746327081176</v>
      </c>
      <c r="L54" s="191">
        <f>D54*4.33*0.6</f>
        <v>2941.3901496793437</v>
      </c>
      <c r="M54" s="191">
        <f>D54*4.33*0.65</f>
        <v>3186.5059954859557</v>
      </c>
      <c r="N54" s="191">
        <f>D54*4.33*0.7</f>
        <v>3431.6218412925673</v>
      </c>
    </row>
    <row r="55" spans="1:14" ht="17.25" customHeight="1" x14ac:dyDescent="0.35">
      <c r="A55" s="188" t="s">
        <v>332</v>
      </c>
      <c r="B55" s="189">
        <v>1196.742498441216</v>
      </c>
      <c r="C55" s="144"/>
      <c r="D55" s="191">
        <f>IF(C55&lt;B55,B55,IF(C55&gt;=B55,C55,B55))</f>
        <v>1196.742498441216</v>
      </c>
      <c r="E55" s="191">
        <f t="shared" si="0"/>
        <v>1541.5438781676044</v>
      </c>
      <c r="F55" s="191">
        <f t="shared" si="5"/>
        <v>1657.4883603410842</v>
      </c>
      <c r="G55" s="191">
        <f t="shared" si="9"/>
        <v>2135.0356192807553</v>
      </c>
      <c r="H55" s="191">
        <f>D55/4</f>
        <v>299.18562461030399</v>
      </c>
      <c r="I55" s="191">
        <f t="shared" si="1"/>
        <v>385.38596954190109</v>
      </c>
      <c r="J55" s="191">
        <f>D55/5</f>
        <v>239.34849968824318</v>
      </c>
      <c r="K55" s="191">
        <f t="shared" si="6"/>
        <v>308.30877563352084</v>
      </c>
      <c r="L55" s="191">
        <f>D55*4.33*0.6</f>
        <v>3109.1370109502791</v>
      </c>
      <c r="M55" s="191">
        <f>D55*4.33*0.65</f>
        <v>3368.2317618628022</v>
      </c>
      <c r="N55" s="191">
        <f>D55*4.33*0.7</f>
        <v>3627.3265127753252</v>
      </c>
    </row>
    <row r="56" spans="1:14" ht="17.25" customHeight="1" x14ac:dyDescent="0.35">
      <c r="A56" s="188" t="s">
        <v>333</v>
      </c>
      <c r="B56" s="189">
        <v>905.64224000000002</v>
      </c>
      <c r="C56" s="144"/>
      <c r="D56" s="191">
        <f>IF(C56&lt;B56,B56,IF(C56&gt;=B56,C56,B56))</f>
        <v>905.64224000000002</v>
      </c>
      <c r="E56" s="191">
        <f t="shared" si="0"/>
        <v>1166.5728030051839</v>
      </c>
      <c r="F56" s="191">
        <f t="shared" si="5"/>
        <v>1254.3145024</v>
      </c>
      <c r="G56" s="191">
        <f t="shared" si="9"/>
        <v>1615.7013252589759</v>
      </c>
      <c r="H56" s="191">
        <f>D56/4</f>
        <v>226.41056</v>
      </c>
      <c r="I56" s="191">
        <f t="shared" si="1"/>
        <v>291.64320075129598</v>
      </c>
      <c r="J56" s="191">
        <f>D56/5</f>
        <v>181.12844799999999</v>
      </c>
      <c r="K56" s="191">
        <f t="shared" si="6"/>
        <v>233.31456060103679</v>
      </c>
      <c r="L56" s="191">
        <f>D56*4.33*0.6</f>
        <v>2352.8585395199998</v>
      </c>
      <c r="M56" s="191">
        <f>D56*4.33*0.65</f>
        <v>2548.93008448</v>
      </c>
      <c r="N56" s="191">
        <f>D56*4.33*0.7</f>
        <v>2745.0016294399998</v>
      </c>
    </row>
    <row r="57" spans="1:14" ht="17.25" customHeight="1" x14ac:dyDescent="0.35">
      <c r="A57" s="188" t="s">
        <v>334</v>
      </c>
      <c r="B57" s="189">
        <v>591.47142355200015</v>
      </c>
      <c r="C57" s="144"/>
      <c r="D57" s="191">
        <f>IF(C57&lt;B57,B57,IF(C57&gt;=B57,C57,B57))</f>
        <v>591.47142355200015</v>
      </c>
      <c r="E57" s="191">
        <f t="shared" si="0"/>
        <v>761.88415910296237</v>
      </c>
      <c r="F57" s="191">
        <f t="shared" si="5"/>
        <v>819.18792161952024</v>
      </c>
      <c r="G57" s="191">
        <f t="shared" si="9"/>
        <v>1055.2082496569283</v>
      </c>
      <c r="H57" s="191">
        <f>D57/4</f>
        <v>147.86785588800004</v>
      </c>
      <c r="I57" s="191">
        <f t="shared" si="1"/>
        <v>190.47103977574059</v>
      </c>
      <c r="J57" s="191">
        <f>D57/5</f>
        <v>118.29428471040004</v>
      </c>
      <c r="K57" s="191">
        <f t="shared" si="6"/>
        <v>152.37683182059246</v>
      </c>
      <c r="L57" s="191">
        <f>D57*4.33*0.6</f>
        <v>1536.6427583880966</v>
      </c>
      <c r="M57" s="191">
        <f>D57*4.33*0.65</f>
        <v>1664.6963215871046</v>
      </c>
      <c r="N57" s="191">
        <f>D57*4.33*0.7</f>
        <v>1792.7498847861125</v>
      </c>
    </row>
    <row r="58" spans="1:14" ht="17.25" customHeight="1" x14ac:dyDescent="0.35">
      <c r="A58" s="188" t="s">
        <v>391</v>
      </c>
      <c r="B58" s="189">
        <v>855.65615500000001</v>
      </c>
      <c r="C58" s="144"/>
      <c r="D58" s="191">
        <f>IF(C58&lt;B58,B58,IF(C58&gt;=B58,C58,B58))</f>
        <v>855.65615500000001</v>
      </c>
      <c r="E58" s="191">
        <f t="shared" si="0"/>
        <v>1102.1848971476729</v>
      </c>
      <c r="F58" s="191">
        <f t="shared" si="5"/>
        <v>1185.0837746750001</v>
      </c>
      <c r="G58" s="191">
        <f t="shared" si="9"/>
        <v>1526.5241864154875</v>
      </c>
      <c r="H58" s="191">
        <f>D58/4</f>
        <v>213.91403875</v>
      </c>
      <c r="I58" s="191">
        <f t="shared" si="1"/>
        <v>275.54622428691823</v>
      </c>
      <c r="J58" s="191">
        <f>D58/5</f>
        <v>171.13123100000001</v>
      </c>
      <c r="K58" s="191">
        <f t="shared" si="6"/>
        <v>220.4369794295346</v>
      </c>
      <c r="L58" s="191">
        <f>D58*4.33*0.6</f>
        <v>2222.99469069</v>
      </c>
      <c r="M58" s="191">
        <f>D58*4.33*0.65</f>
        <v>2408.2442482474999</v>
      </c>
      <c r="N58" s="191">
        <f>D58*4.33*0.7</f>
        <v>2593.4938058049997</v>
      </c>
    </row>
    <row r="59" spans="1:14" ht="17.25" customHeight="1" x14ac:dyDescent="0.35">
      <c r="A59" s="188" t="s">
        <v>352</v>
      </c>
      <c r="B59" s="189">
        <v>529.1063294810773</v>
      </c>
      <c r="C59" s="144"/>
      <c r="D59" s="191">
        <f>IF(C59&lt;B59,B59,IF(C59&gt;=B59,C59,B59))</f>
        <v>529.1063294810773</v>
      </c>
      <c r="E59" s="191">
        <f t="shared" si="0"/>
        <v>681.55064616964501</v>
      </c>
      <c r="F59" s="191">
        <f>D59*1.385</f>
        <v>732.81226633129211</v>
      </c>
      <c r="G59" s="191">
        <f>F59*1.288115</f>
        <v>943.94647244533223</v>
      </c>
      <c r="H59" s="191">
        <f>D59/4</f>
        <v>132.27658237026932</v>
      </c>
      <c r="I59" s="191">
        <f t="shared" si="1"/>
        <v>170.38766154241125</v>
      </c>
      <c r="J59" s="191">
        <f>D59/5</f>
        <v>105.82126589621546</v>
      </c>
      <c r="K59" s="191">
        <f t="shared" si="6"/>
        <v>136.31012923392902</v>
      </c>
      <c r="L59" s="191">
        <f>D59*4.33*0.6</f>
        <v>1374.6182439918389</v>
      </c>
      <c r="M59" s="191">
        <f>D59*4.33*0.65</f>
        <v>1489.1697643244922</v>
      </c>
      <c r="N59" s="191">
        <f>D59*4.33*0.7</f>
        <v>1603.7212846571454</v>
      </c>
    </row>
    <row r="60" spans="1:14" ht="17.25" customHeight="1" x14ac:dyDescent="0.35">
      <c r="A60" s="188" t="s">
        <v>350</v>
      </c>
      <c r="B60" s="189">
        <v>605.70194549441351</v>
      </c>
      <c r="C60" s="144"/>
      <c r="D60" s="191">
        <f>IF(C60&lt;B60,B60,IF(C60&gt;=B60,C60,B60))</f>
        <v>605.70194549441351</v>
      </c>
      <c r="E60" s="191">
        <f t="shared" si="0"/>
        <v>780.2147306436492</v>
      </c>
      <c r="F60" s="191">
        <f>D60*1.385</f>
        <v>838.8971945097627</v>
      </c>
      <c r="G60" s="191">
        <f>F60*1.288115</f>
        <v>1080.5960597059429</v>
      </c>
      <c r="H60" s="191">
        <f>D60/4</f>
        <v>151.42548637360338</v>
      </c>
      <c r="I60" s="191">
        <f t="shared" si="1"/>
        <v>195.0536826609123</v>
      </c>
      <c r="J60" s="191">
        <f>D60/5</f>
        <v>121.14038909888271</v>
      </c>
      <c r="K60" s="191">
        <f t="shared" si="6"/>
        <v>156.04294612872985</v>
      </c>
      <c r="L60" s="191">
        <f>D60*4.33*0.6</f>
        <v>1573.6136543944863</v>
      </c>
      <c r="M60" s="191">
        <f>D60*4.33*0.65</f>
        <v>1704.748125594027</v>
      </c>
      <c r="N60" s="191">
        <f>D60*4.33*0.7</f>
        <v>1835.8825967935672</v>
      </c>
    </row>
    <row r="61" spans="1:14" ht="17.25" customHeight="1" x14ac:dyDescent="0.35">
      <c r="A61" s="188" t="s">
        <v>356</v>
      </c>
      <c r="B61" s="189">
        <v>936.74718500000006</v>
      </c>
      <c r="C61" s="144"/>
      <c r="D61" s="191">
        <f>IF(C61&lt;B61,B61,IF(C61&gt;=B61,C61,B61))</f>
        <v>936.74718500000006</v>
      </c>
      <c r="E61" s="191">
        <f t="shared" si="0"/>
        <v>1206.6395990017711</v>
      </c>
      <c r="F61" s="191">
        <f t="shared" si="5"/>
        <v>1297.3948512250001</v>
      </c>
      <c r="G61" s="191">
        <f>F61*1.288115</f>
        <v>1671.193768785691</v>
      </c>
      <c r="H61" s="191">
        <f>D61/4</f>
        <v>234.18679625000001</v>
      </c>
      <c r="I61" s="191">
        <f t="shared" si="1"/>
        <v>301.65989975044278</v>
      </c>
      <c r="J61" s="191">
        <f>D61/5</f>
        <v>187.34943700000002</v>
      </c>
      <c r="K61" s="191">
        <f t="shared" si="6"/>
        <v>241.32791980035421</v>
      </c>
      <c r="L61" s="191">
        <f>D61*4.33*0.6</f>
        <v>2433.6691866300002</v>
      </c>
      <c r="M61" s="191">
        <f>D61*4.33*0.65</f>
        <v>2636.4749521825001</v>
      </c>
      <c r="N61" s="191">
        <f>D61*4.33*0.7</f>
        <v>2839.2807177350001</v>
      </c>
    </row>
    <row r="62" spans="1:14" ht="17.25" customHeight="1" x14ac:dyDescent="0.35">
      <c r="A62" s="188" t="s">
        <v>357</v>
      </c>
      <c r="B62" s="189">
        <v>721.33885286600014</v>
      </c>
      <c r="C62" s="144"/>
      <c r="D62" s="191">
        <f>IF(C62&lt;B62,B62,IF(C62&gt;=B62,C62,B62))</f>
        <v>721.33885286600014</v>
      </c>
      <c r="E62" s="191">
        <f t="shared" si="0"/>
        <v>929.16855060165233</v>
      </c>
      <c r="F62" s="191">
        <f>D62*1.385</f>
        <v>999.05431121941024</v>
      </c>
      <c r="G62" s="191">
        <f>F62*1.288115</f>
        <v>1286.8968440963906</v>
      </c>
      <c r="H62" s="191">
        <f>D62/4</f>
        <v>180.33471321650003</v>
      </c>
      <c r="I62" s="191">
        <f t="shared" si="1"/>
        <v>232.29213765041308</v>
      </c>
      <c r="J62" s="191">
        <f>D62/5</f>
        <v>144.26777057320004</v>
      </c>
      <c r="K62" s="191">
        <f t="shared" si="6"/>
        <v>185.83371012033047</v>
      </c>
      <c r="L62" s="191">
        <f>D62*4.33*0.6</f>
        <v>1874.0383397458681</v>
      </c>
      <c r="M62" s="191">
        <f>D62*4.33*0.65</f>
        <v>2030.2082013913575</v>
      </c>
      <c r="N62" s="191">
        <f>D62*4.33*0.7</f>
        <v>2186.378063036846</v>
      </c>
    </row>
    <row r="63" spans="1:14" ht="17.25" customHeight="1" x14ac:dyDescent="0.35">
      <c r="A63" s="188" t="s">
        <v>358</v>
      </c>
      <c r="B63" s="189">
        <v>605.15953742150009</v>
      </c>
      <c r="C63" s="144"/>
      <c r="D63" s="191">
        <f>IF(C63&lt;B63,B63,IF(C63&gt;=B63,C63,B63))</f>
        <v>605.15953742150009</v>
      </c>
      <c r="E63" s="191">
        <f t="shared" si="0"/>
        <v>779.51604580095545</v>
      </c>
      <c r="F63" s="191">
        <f>D63*1.385</f>
        <v>838.14595932877762</v>
      </c>
      <c r="G63" s="191">
        <f>F63*1.288115</f>
        <v>1079.6283824007883</v>
      </c>
      <c r="H63" s="191">
        <f>D63/4</f>
        <v>151.28988435537502</v>
      </c>
      <c r="I63" s="191">
        <f t="shared" si="1"/>
        <v>194.87901145023886</v>
      </c>
      <c r="J63" s="191">
        <f>D63/5</f>
        <v>121.03190748430002</v>
      </c>
      <c r="K63" s="191">
        <f t="shared" si="6"/>
        <v>155.9032091601911</v>
      </c>
      <c r="L63" s="191">
        <f>D63*4.33*0.6</f>
        <v>1572.2044782210571</v>
      </c>
      <c r="M63" s="191">
        <f>D63*4.33*0.65</f>
        <v>1703.2215180728122</v>
      </c>
      <c r="N63" s="191">
        <f>D63*4.33*0.7</f>
        <v>1834.2385579245667</v>
      </c>
    </row>
    <row r="64" spans="1:14" ht="17.25" customHeight="1" x14ac:dyDescent="0.35">
      <c r="A64" s="188" t="s">
        <v>359</v>
      </c>
      <c r="B64" s="189">
        <v>752.73235633040008</v>
      </c>
      <c r="C64" s="144"/>
      <c r="D64" s="191">
        <f>IF(C64&lt;B64,B64,IF(C64&gt;=B64,C64,B64))</f>
        <v>752.73235633040008</v>
      </c>
      <c r="E64" s="191">
        <f t="shared" si="0"/>
        <v>969.60704354630343</v>
      </c>
      <c r="F64" s="191">
        <f>D64*1.385</f>
        <v>1042.534313517604</v>
      </c>
      <c r="G64" s="191">
        <f>F64*1.2881166</f>
        <v>1342.9057553116299</v>
      </c>
      <c r="H64" s="191">
        <f>D64/4</f>
        <v>188.18308908260002</v>
      </c>
      <c r="I64" s="191">
        <f t="shared" si="1"/>
        <v>242.40176088657586</v>
      </c>
      <c r="J64" s="191">
        <f>D64/5</f>
        <v>150.54647126608</v>
      </c>
      <c r="K64" s="191">
        <f t="shared" si="6"/>
        <v>193.92140870926067</v>
      </c>
      <c r="L64" s="191">
        <f>D64*4.33*0.6</f>
        <v>1955.5986617463795</v>
      </c>
      <c r="M64" s="191">
        <f>D64*4.33*0.65</f>
        <v>2118.5652168919114</v>
      </c>
      <c r="N64" s="191">
        <f>D64*4.33*0.7</f>
        <v>2281.5317720374428</v>
      </c>
    </row>
    <row r="65" spans="1:14" ht="17.25" customHeight="1" x14ac:dyDescent="0.35">
      <c r="A65" s="188" t="s">
        <v>360</v>
      </c>
      <c r="B65" s="189">
        <v>1762.9104866929711</v>
      </c>
      <c r="C65" s="144"/>
      <c r="D65" s="191">
        <f>IF(C65&lt;B65,B65,IF(C65&gt;=B65,C65,B65))</f>
        <v>1762.9104866929711</v>
      </c>
      <c r="E65" s="191">
        <f>D65*1.2881166</f>
        <v>2270.8342622232949</v>
      </c>
      <c r="F65" s="191">
        <f t="shared" ref="F65:F75" si="10">D65*1.385</f>
        <v>2441.6310240697649</v>
      </c>
      <c r="G65" s="191">
        <f t="shared" ref="G65:G72" si="11">F65*1.288115</f>
        <v>3145.101546569625</v>
      </c>
      <c r="H65" s="191">
        <f>D65/4</f>
        <v>440.72762167324277</v>
      </c>
      <c r="I65" s="191">
        <f t="shared" si="1"/>
        <v>567.70856555582372</v>
      </c>
      <c r="J65" s="191">
        <f>D65/5</f>
        <v>352.58209733859422</v>
      </c>
      <c r="K65" s="191">
        <f t="shared" si="6"/>
        <v>454.16685244465901</v>
      </c>
      <c r="L65" s="191">
        <f>D65*4.33*0.6</f>
        <v>4580.0414444283388</v>
      </c>
      <c r="M65" s="191">
        <f>D65*4.33*0.65</f>
        <v>4961.7115647973669</v>
      </c>
      <c r="N65" s="191">
        <f>D65*4.33*0.7</f>
        <v>5343.3816851663951</v>
      </c>
    </row>
    <row r="66" spans="1:14" ht="17.25" customHeight="1" x14ac:dyDescent="0.35">
      <c r="A66" s="188" t="s">
        <v>361</v>
      </c>
      <c r="B66" s="189">
        <v>815.52777862000016</v>
      </c>
      <c r="C66" s="144"/>
      <c r="D66" s="191">
        <f>IF(C66&lt;B66,B66,IF(C66&gt;=B66,C66,B66))</f>
        <v>815.52777862000016</v>
      </c>
      <c r="E66" s="191">
        <f t="shared" si="0"/>
        <v>1050.4948694015472</v>
      </c>
      <c r="F66" s="191">
        <f t="shared" si="10"/>
        <v>1129.5059733887003</v>
      </c>
      <c r="G66" s="191">
        <f t="shared" si="11"/>
        <v>1454.9335869115857</v>
      </c>
      <c r="H66" s="191">
        <f>D66/4</f>
        <v>203.88194465500004</v>
      </c>
      <c r="I66" s="191">
        <f t="shared" si="1"/>
        <v>262.62371735038681</v>
      </c>
      <c r="J66" s="191">
        <f>D66/5</f>
        <v>163.10555572400003</v>
      </c>
      <c r="K66" s="191">
        <f t="shared" si="6"/>
        <v>210.09897388030944</v>
      </c>
      <c r="L66" s="191">
        <f>D66*4.33*0.6</f>
        <v>2118.7411688547604</v>
      </c>
      <c r="M66" s="191">
        <f>D66*4.33*0.65</f>
        <v>2295.3029329259903</v>
      </c>
      <c r="N66" s="191">
        <f>D66*4.33*0.7</f>
        <v>2471.8646969972201</v>
      </c>
    </row>
    <row r="67" spans="1:14" ht="17.25" customHeight="1" x14ac:dyDescent="0.35">
      <c r="A67" s="188" t="s">
        <v>362</v>
      </c>
      <c r="B67" s="189">
        <v>689.9390378810001</v>
      </c>
      <c r="C67" s="144"/>
      <c r="D67" s="191">
        <f>IF(C67&lt;B67,B67,IF(C67&gt;=B67,C67,B67))</f>
        <v>689.9390378810001</v>
      </c>
      <c r="E67" s="191">
        <f t="shared" si="0"/>
        <v>888.72192768254502</v>
      </c>
      <c r="F67" s="191">
        <f>D67*1.385</f>
        <v>955.56556746518515</v>
      </c>
      <c r="G67" s="191">
        <f t="shared" si="11"/>
        <v>1230.8783409354169</v>
      </c>
      <c r="H67" s="191">
        <f>D67/4</f>
        <v>172.48475947025003</v>
      </c>
      <c r="I67" s="191">
        <f t="shared" si="1"/>
        <v>222.18048192063625</v>
      </c>
      <c r="J67" s="191">
        <f>D67/5</f>
        <v>137.98780757620003</v>
      </c>
      <c r="K67" s="191">
        <f t="shared" si="6"/>
        <v>177.74438553650901</v>
      </c>
      <c r="L67" s="191">
        <f>D67*4.33*0.6</f>
        <v>1792.4616204148381</v>
      </c>
      <c r="M67" s="191">
        <f>D67*4.33*0.65</f>
        <v>1941.8334221160749</v>
      </c>
      <c r="N67" s="191">
        <f>D67*4.33*0.7</f>
        <v>2091.205223817311</v>
      </c>
    </row>
    <row r="68" spans="1:14" ht="17.25" customHeight="1" x14ac:dyDescent="0.35">
      <c r="A68" s="188" t="s">
        <v>363</v>
      </c>
      <c r="B68" s="189">
        <v>689.9390378810001</v>
      </c>
      <c r="C68" s="144"/>
      <c r="D68" s="191">
        <f>IF(C68&lt;B68,B68,IF(C68&gt;=B68,C68,B68))</f>
        <v>689.9390378810001</v>
      </c>
      <c r="E68" s="191">
        <f t="shared" si="0"/>
        <v>888.72192768254502</v>
      </c>
      <c r="F68" s="191">
        <f t="shared" si="10"/>
        <v>955.56556746518515</v>
      </c>
      <c r="G68" s="191">
        <f t="shared" si="11"/>
        <v>1230.8783409354169</v>
      </c>
      <c r="H68" s="191">
        <f>D68/4</f>
        <v>172.48475947025003</v>
      </c>
      <c r="I68" s="191">
        <f t="shared" si="1"/>
        <v>222.18048192063625</v>
      </c>
      <c r="J68" s="191">
        <f>D68/5</f>
        <v>137.98780757620003</v>
      </c>
      <c r="K68" s="191">
        <f t="shared" si="6"/>
        <v>177.74438553650901</v>
      </c>
      <c r="L68" s="191">
        <f>D68*4.33*0.6</f>
        <v>1792.4616204148381</v>
      </c>
      <c r="M68" s="191">
        <f>D68*4.33*0.65</f>
        <v>1941.8334221160749</v>
      </c>
      <c r="N68" s="191">
        <f>D68*4.33*0.7</f>
        <v>2091.205223817311</v>
      </c>
    </row>
    <row r="69" spans="1:14" ht="17.25" customHeight="1" x14ac:dyDescent="0.35">
      <c r="A69" s="188" t="s">
        <v>364</v>
      </c>
      <c r="B69" s="189">
        <v>689.9390378810001</v>
      </c>
      <c r="C69" s="144"/>
      <c r="D69" s="191">
        <f>IF(C69&lt;B69,B69,IF(C69&gt;=B69,C69,B69))</f>
        <v>689.9390378810001</v>
      </c>
      <c r="E69" s="191">
        <f t="shared" si="0"/>
        <v>888.72192768254502</v>
      </c>
      <c r="F69" s="191">
        <f t="shared" si="10"/>
        <v>955.56556746518515</v>
      </c>
      <c r="G69" s="191">
        <f t="shared" si="11"/>
        <v>1230.8783409354169</v>
      </c>
      <c r="H69" s="191">
        <f>D69/4</f>
        <v>172.48475947025003</v>
      </c>
      <c r="I69" s="191">
        <f t="shared" si="1"/>
        <v>222.18048192063625</v>
      </c>
      <c r="J69" s="191">
        <f>D69/5</f>
        <v>137.98780757620003</v>
      </c>
      <c r="K69" s="191">
        <f t="shared" si="6"/>
        <v>177.74438553650901</v>
      </c>
      <c r="L69" s="191">
        <f>D69*4.33*0.6</f>
        <v>1792.4616204148381</v>
      </c>
      <c r="M69" s="191">
        <f>D69*4.33*0.65</f>
        <v>1941.8334221160749</v>
      </c>
      <c r="N69" s="191">
        <f>D69*4.33*0.7</f>
        <v>2091.205223817311</v>
      </c>
    </row>
    <row r="70" spans="1:14" ht="17.25" customHeight="1" x14ac:dyDescent="0.35">
      <c r="A70" s="188" t="s">
        <v>365</v>
      </c>
      <c r="B70" s="189">
        <v>689.9390378810001</v>
      </c>
      <c r="C70" s="144"/>
      <c r="D70" s="191">
        <f>IF(C70&lt;B70,B70,IF(C70&gt;=B70,C70,B70))</f>
        <v>689.9390378810001</v>
      </c>
      <c r="E70" s="191">
        <f t="shared" si="0"/>
        <v>888.72192768254502</v>
      </c>
      <c r="F70" s="191">
        <f>D70*1.385</f>
        <v>955.56556746518515</v>
      </c>
      <c r="G70" s="191">
        <f t="shared" si="11"/>
        <v>1230.8783409354169</v>
      </c>
      <c r="H70" s="191">
        <f>D70/4</f>
        <v>172.48475947025003</v>
      </c>
      <c r="I70" s="191">
        <f t="shared" si="1"/>
        <v>222.18048192063625</v>
      </c>
      <c r="J70" s="191">
        <f>D70/5</f>
        <v>137.98780757620003</v>
      </c>
      <c r="K70" s="191">
        <f t="shared" si="6"/>
        <v>177.74438553650901</v>
      </c>
      <c r="L70" s="191">
        <f>D70*4.33*0.6</f>
        <v>1792.4616204148381</v>
      </c>
      <c r="M70" s="191">
        <f>D70*4.33*0.65</f>
        <v>1941.8334221160749</v>
      </c>
      <c r="N70" s="191">
        <f>D70*4.33*0.7</f>
        <v>2091.205223817311</v>
      </c>
    </row>
    <row r="71" spans="1:14" ht="17.25" customHeight="1" x14ac:dyDescent="0.35">
      <c r="A71" s="188" t="s">
        <v>366</v>
      </c>
      <c r="B71" s="189">
        <v>1042.8998220272942</v>
      </c>
      <c r="C71" s="144"/>
      <c r="D71" s="191">
        <f>IF(C71&lt;B71,B71,IF(C71&gt;=B71,C71,B71))</f>
        <v>1042.8998220272942</v>
      </c>
      <c r="E71" s="191">
        <f t="shared" si="0"/>
        <v>1343.3765728904034</v>
      </c>
      <c r="F71" s="191">
        <f t="shared" si="10"/>
        <v>1444.4162535078026</v>
      </c>
      <c r="G71" s="191">
        <f t="shared" si="11"/>
        <v>1860.574242387203</v>
      </c>
      <c r="H71" s="191">
        <f>D71/4</f>
        <v>260.72495550682356</v>
      </c>
      <c r="I71" s="191">
        <f t="shared" si="1"/>
        <v>335.84414322260085</v>
      </c>
      <c r="J71" s="191">
        <f>D71/5</f>
        <v>208.57996440545884</v>
      </c>
      <c r="K71" s="191">
        <f t="shared" si="6"/>
        <v>268.67531457808064</v>
      </c>
      <c r="L71" s="191">
        <f>D71*4.33*0.6</f>
        <v>2709.4537376269104</v>
      </c>
      <c r="M71" s="191">
        <f>D71*4.33*0.65</f>
        <v>2935.2415490958197</v>
      </c>
      <c r="N71" s="191">
        <f>D71*4.33*0.7</f>
        <v>3161.0293605647284</v>
      </c>
    </row>
    <row r="72" spans="1:14" ht="17.25" customHeight="1" x14ac:dyDescent="0.35">
      <c r="A72" s="188" t="s">
        <v>367</v>
      </c>
      <c r="B72" s="189">
        <v>689.9390378810001</v>
      </c>
      <c r="C72" s="144"/>
      <c r="D72" s="191">
        <f>IF(C72&lt;B72,B72,IF(C72&gt;=B72,C72,B72))</f>
        <v>689.9390378810001</v>
      </c>
      <c r="E72" s="191">
        <f>D72*1.2881166</f>
        <v>888.72192768254502</v>
      </c>
      <c r="F72" s="191">
        <f t="shared" si="10"/>
        <v>955.56556746518515</v>
      </c>
      <c r="G72" s="191">
        <f t="shared" si="11"/>
        <v>1230.8783409354169</v>
      </c>
      <c r="H72" s="191">
        <f>D72/4</f>
        <v>172.48475947025003</v>
      </c>
      <c r="I72" s="191">
        <f t="shared" si="1"/>
        <v>222.18048192063625</v>
      </c>
      <c r="J72" s="191">
        <f>D72/5</f>
        <v>137.98780757620003</v>
      </c>
      <c r="K72" s="191">
        <f t="shared" si="6"/>
        <v>177.74438553650901</v>
      </c>
      <c r="L72" s="191">
        <f>D72*4.33*0.6</f>
        <v>1792.4616204148381</v>
      </c>
      <c r="M72" s="191">
        <f>D72*4.33*0.65</f>
        <v>1941.8334221160749</v>
      </c>
      <c r="N72" s="191">
        <f>D72*4.33*0.7</f>
        <v>2091.205223817311</v>
      </c>
    </row>
    <row r="73" spans="1:14" ht="17.25" customHeight="1" x14ac:dyDescent="0.35">
      <c r="A73" s="188" t="s">
        <v>368</v>
      </c>
      <c r="B73" s="189">
        <v>1075.4928299817243</v>
      </c>
      <c r="C73" s="144"/>
      <c r="D73" s="191">
        <f>IF(C73&lt;B73,B73,IF(C73&gt;=B73,C73,B73))</f>
        <v>1075.4928299817243</v>
      </c>
      <c r="E73" s="191">
        <f>D73*1.2881166</f>
        <v>1385.3601674804368</v>
      </c>
      <c r="F73" s="191">
        <f t="shared" si="10"/>
        <v>1489.5575695246882</v>
      </c>
      <c r="G73" s="191">
        <f>F73*1.2881166</f>
        <v>1918.7238319604051</v>
      </c>
      <c r="H73" s="191">
        <f>D73/4</f>
        <v>268.87320749543107</v>
      </c>
      <c r="I73" s="191">
        <f t="shared" si="1"/>
        <v>346.34004187010919</v>
      </c>
      <c r="J73" s="191">
        <f>D73/5</f>
        <v>215.09856599634486</v>
      </c>
      <c r="K73" s="191">
        <f t="shared" si="6"/>
        <v>277.07203349608733</v>
      </c>
      <c r="L73" s="191">
        <f>D73*4.33*0.6</f>
        <v>2794.13037229252</v>
      </c>
      <c r="M73" s="191">
        <f>D73*4.33*0.65</f>
        <v>3026.9745699835635</v>
      </c>
      <c r="N73" s="191">
        <f>D73*4.33*0.7</f>
        <v>3259.8187676746065</v>
      </c>
    </row>
    <row r="74" spans="1:14" ht="17.25" customHeight="1" x14ac:dyDescent="0.35">
      <c r="A74" s="188" t="s">
        <v>369</v>
      </c>
      <c r="B74" s="189">
        <v>912.53406000000007</v>
      </c>
      <c r="C74" s="144"/>
      <c r="D74" s="191">
        <f>IF(C74&lt;B74,B74,IF(C74&gt;=B74,C74,B74))</f>
        <v>912.53406000000007</v>
      </c>
      <c r="E74" s="191">
        <f>D74*1.2881166</f>
        <v>1175.4502707513961</v>
      </c>
      <c r="F74" s="191">
        <f t="shared" si="10"/>
        <v>1263.8596731</v>
      </c>
      <c r="G74" s="191">
        <f>F74*1.288115</f>
        <v>1627.9966028152064</v>
      </c>
      <c r="H74" s="191">
        <f>D74/4</f>
        <v>228.13351500000002</v>
      </c>
      <c r="I74" s="191">
        <f t="shared" si="1"/>
        <v>293.86256768784904</v>
      </c>
      <c r="J74" s="191">
        <f>D74/5</f>
        <v>182.50681200000002</v>
      </c>
      <c r="K74" s="191">
        <f t="shared" si="6"/>
        <v>235.09005415027923</v>
      </c>
      <c r="L74" s="191">
        <f>D74*4.33*0.6</f>
        <v>2370.76348788</v>
      </c>
      <c r="M74" s="191">
        <f>D74*4.33*0.65</f>
        <v>2568.3271118700004</v>
      </c>
      <c r="N74" s="191">
        <f>D74*4.33*0.7</f>
        <v>2765.8907358599999</v>
      </c>
    </row>
    <row r="75" spans="1:14" ht="17.25" customHeight="1" x14ac:dyDescent="0.35">
      <c r="A75" s="188" t="s">
        <v>370</v>
      </c>
      <c r="B75" s="189">
        <v>689.9390378810001</v>
      </c>
      <c r="C75" s="144"/>
      <c r="D75" s="191">
        <f>IF(C75&lt;B75,B75,IF(C75&gt;=B75,C75,B75))</f>
        <v>689.9390378810001</v>
      </c>
      <c r="E75" s="191">
        <f>D75*1.2881166</f>
        <v>888.72192768254502</v>
      </c>
      <c r="F75" s="191">
        <f t="shared" si="10"/>
        <v>955.56556746518515</v>
      </c>
      <c r="G75" s="191">
        <f>F75*1.288115</f>
        <v>1230.8783409354169</v>
      </c>
      <c r="H75" s="191">
        <f>D75/4</f>
        <v>172.48475947025003</v>
      </c>
      <c r="I75" s="191">
        <f t="shared" ref="I75" si="12">H75*1.2881166</f>
        <v>222.18048192063625</v>
      </c>
      <c r="J75" s="191">
        <f>D75/5</f>
        <v>137.98780757620003</v>
      </c>
      <c r="K75" s="191">
        <f t="shared" si="6"/>
        <v>177.74438553650901</v>
      </c>
      <c r="L75" s="191">
        <f>D75*4.33*0.6</f>
        <v>1792.4616204148381</v>
      </c>
      <c r="M75" s="191">
        <f>D75*4.33*0.65</f>
        <v>1941.8334221160749</v>
      </c>
      <c r="N75" s="191">
        <f>D75*4.33*0.7</f>
        <v>2091.205223817311</v>
      </c>
    </row>
    <row r="76" spans="1:14" ht="16.5" x14ac:dyDescent="0.25">
      <c r="A76" s="193" t="s">
        <v>392</v>
      </c>
      <c r="B76" s="193"/>
      <c r="C76" s="193"/>
      <c r="D76" s="193"/>
      <c r="E76" s="193"/>
      <c r="F76" s="194"/>
      <c r="G76" s="194"/>
      <c r="H76" s="150"/>
      <c r="I76" s="150"/>
      <c r="J76" s="150"/>
      <c r="K76" s="150"/>
      <c r="L76" s="150"/>
      <c r="M76" s="151"/>
      <c r="N76" s="151"/>
    </row>
    <row r="77" spans="1:14" s="151" customFormat="1" ht="16.5" x14ac:dyDescent="0.25">
      <c r="A77" s="193" t="s">
        <v>393</v>
      </c>
      <c r="B77" s="193"/>
      <c r="C77" s="193"/>
      <c r="D77" s="193"/>
      <c r="E77" s="193"/>
      <c r="F77" s="194"/>
      <c r="G77" s="194"/>
      <c r="H77" s="150"/>
      <c r="I77" s="150"/>
      <c r="J77" s="150"/>
      <c r="K77" s="150"/>
      <c r="L77" s="150"/>
    </row>
    <row r="78" spans="1:14" s="151" customFormat="1" ht="16.5" x14ac:dyDescent="0.25">
      <c r="A78" s="193" t="s">
        <v>394</v>
      </c>
      <c r="B78" s="193"/>
      <c r="C78" s="193"/>
      <c r="D78" s="193"/>
      <c r="E78" s="193"/>
      <c r="F78" s="194"/>
      <c r="G78" s="194"/>
      <c r="H78" s="150"/>
      <c r="I78" s="150"/>
      <c r="J78" s="150"/>
      <c r="K78" s="150"/>
      <c r="L78" s="150"/>
    </row>
    <row r="79" spans="1:14" s="151" customFormat="1" ht="16.5" x14ac:dyDescent="0.25">
      <c r="A79" s="193" t="s">
        <v>395</v>
      </c>
      <c r="B79" s="193"/>
      <c r="C79" s="193"/>
      <c r="D79" s="193"/>
      <c r="E79" s="193"/>
      <c r="F79" s="194"/>
      <c r="G79" s="194"/>
      <c r="H79" s="150"/>
      <c r="I79" s="150"/>
      <c r="J79" s="150"/>
      <c r="K79" s="150"/>
      <c r="L79" s="150"/>
    </row>
    <row r="80" spans="1:14" s="151" customFormat="1" ht="16.5" x14ac:dyDescent="0.25">
      <c r="A80" s="195" t="s">
        <v>396</v>
      </c>
      <c r="B80" s="196"/>
      <c r="C80" s="196"/>
      <c r="D80" s="196"/>
      <c r="E80" s="196"/>
      <c r="F80" s="197"/>
      <c r="G80" s="197"/>
      <c r="H80" s="147"/>
      <c r="I80" s="148"/>
      <c r="J80" s="147"/>
      <c r="K80" s="147"/>
      <c r="L80" s="147"/>
      <c r="M80" s="147"/>
      <c r="N80" s="147"/>
    </row>
    <row r="81" spans="1:7" s="147" customFormat="1" ht="14.5" x14ac:dyDescent="0.25">
      <c r="A81" s="152"/>
      <c r="G81" s="148"/>
    </row>
    <row r="82" spans="1:7" ht="18" customHeight="1" x14ac:dyDescent="0.25">
      <c r="A82" s="160"/>
      <c r="B82" s="160"/>
      <c r="C82" s="160"/>
      <c r="D82" s="160"/>
      <c r="E82" s="160"/>
      <c r="F82" s="160"/>
      <c r="G82" s="160"/>
    </row>
    <row r="83" spans="1:7" x14ac:dyDescent="0.25">
      <c r="A83" s="147"/>
      <c r="B83" s="147"/>
      <c r="C83" s="147"/>
      <c r="D83" s="148"/>
      <c r="E83" s="147"/>
      <c r="F83" s="147"/>
      <c r="G83" s="147"/>
    </row>
    <row r="84" spans="1:7" x14ac:dyDescent="0.25">
      <c r="A84" s="147"/>
      <c r="B84" s="147"/>
      <c r="C84" s="147"/>
      <c r="D84" s="148"/>
      <c r="E84" s="147"/>
      <c r="F84" s="147"/>
      <c r="G84" s="147"/>
    </row>
  </sheetData>
  <protectedRanges>
    <protectedRange password="C9BF" sqref="C5:C78" name="Bereich1_3"/>
  </protectedRanges>
  <mergeCells count="9">
    <mergeCell ref="D5:E5"/>
    <mergeCell ref="F5:G5"/>
    <mergeCell ref="L5:N5"/>
    <mergeCell ref="H5:K5"/>
    <mergeCell ref="A82:G82"/>
    <mergeCell ref="A1:L1"/>
    <mergeCell ref="A2:L2"/>
    <mergeCell ref="A3:L3"/>
    <mergeCell ref="A4:L4"/>
  </mergeCells>
  <printOptions horizontalCentered="1" headings="1"/>
  <pageMargins left="0.70866141732283472" right="0.70866141732283472" top="0.39370078740157483" bottom="0.19685039370078741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Titelblatt</vt:lpstr>
      <vt:lpstr>Kalkulationsblatt</vt:lpstr>
      <vt:lpstr>Anlage "Reisekosten"</vt:lpstr>
      <vt:lpstr>Aktueller KV</vt:lpstr>
      <vt:lpstr>Mindestgagentarif ab 1.7.26</vt:lpstr>
      <vt:lpstr>DIT</vt:lpstr>
      <vt:lpstr>Kalkulationsblatt!Druckbereich</vt:lpstr>
      <vt:lpstr>Kostumbild</vt:lpstr>
    </vt:vector>
  </TitlesOfParts>
  <Company>FAFO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hauer</dc:creator>
  <cp:lastModifiedBy>Miklau Rosemarie | WKOE</cp:lastModifiedBy>
  <cp:lastPrinted>2020-01-14T16:56:10Z</cp:lastPrinted>
  <dcterms:created xsi:type="dcterms:W3CDTF">2006-06-01T11:14:30Z</dcterms:created>
  <dcterms:modified xsi:type="dcterms:W3CDTF">2026-06-29T14:20:13Z</dcterms:modified>
</cp:coreProperties>
</file>