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DF477E70-4F6E-4C75-8DC5-A9D8645FCA5F}" xr6:coauthVersionLast="36" xr6:coauthVersionMax="36" xr10:uidLastSave="{00000000-0000-0000-0000-000000000000}"/>
  <bookViews>
    <workbookView xWindow="0" yWindow="0" windowWidth="19200" windowHeight="8213" firstSheet="1" activeTab="1" xr2:uid="{00000000-000D-0000-FFFF-FFFF00000000}"/>
  </bookViews>
  <sheets>
    <sheet name="Tabelle1" sheetId="1" r:id="rId1"/>
    <sheet name="Berechnungsschema" sheetId="2" r:id="rId2"/>
    <sheet name="Überleitung K6" sheetId="3" r:id="rId3"/>
    <sheet name="Gerätekosten" sheetId="4" r:id="rId4"/>
    <sheet name="Beispiel 1" sheetId="5" r:id="rId5"/>
    <sheet name="Beispiel 2" sheetId="9" r:id="rId6"/>
    <sheet name="Beispiel 3" sheetId="7" r:id="rId7"/>
    <sheet name="Beispiel 4" sheetId="8" r:id="rId8"/>
  </sheets>
  <externalReferences>
    <externalReference r:id="rId9"/>
    <externalReference r:id="rId10"/>
    <externalReference r:id="rId11"/>
    <externalReference r:id="rId12"/>
  </externalReferences>
  <definedNames>
    <definedName name="_TC55">'[1]K4 Blatt'!$M$16</definedName>
    <definedName name="_USK1">[1]Basiswerte!$B$14</definedName>
    <definedName name="_USK2">[1]Basiswerte!$B$15</definedName>
    <definedName name="_USK3">[1]Basiswerte!$B$16</definedName>
    <definedName name="_WAZ1" localSheetId="3">[2]SOLL_AZ.XLS!$H$58</definedName>
    <definedName name="_WAZ1">[3]SOLL_AZ.XLS!$H$58</definedName>
    <definedName name="_WAZ2" localSheetId="3">[2]SOLL_AZ.XLS!$I$58</definedName>
    <definedName name="_WAZ2">[3]SOLL_AZ.XLS!$I$58</definedName>
    <definedName name="A4_4J">[1]Basiswerte!$B$8</definedName>
    <definedName name="AB_10b" localSheetId="3">[2]SOLL_AZ.XLS!$I$161</definedName>
    <definedName name="AB_10b">[3]SOLL_AZ.XLS!$I$161</definedName>
    <definedName name="AB_20" localSheetId="3">[2]SOLL_AZ.XLS!$I$185</definedName>
    <definedName name="AB_20">[3]SOLL_AZ.XLS!$I$185</definedName>
    <definedName name="AB_21" localSheetId="3">[2]KALK.XLS!$M$409</definedName>
    <definedName name="AB_21">[3]KALK.XLS!$M$409</definedName>
    <definedName name="AB_6" localSheetId="3">[2]SOLL_AZ.XLS!$I$108</definedName>
    <definedName name="AB_6">[3]SOLL_AZ.XLS!$I$108</definedName>
    <definedName name="AB_7a" localSheetId="3">[2]SOLL_AZ.XLS!$I$115</definedName>
    <definedName name="AB_7a">[3]SOLL_AZ.XLS!$I$115</definedName>
    <definedName name="AB_7b" localSheetId="3">[2]SOLL_AZ.XLS!$I$120</definedName>
    <definedName name="AB_7b">[3]SOLL_AZ.XLS!$I$120</definedName>
    <definedName name="AB_8a" localSheetId="3">[2]SOLL_AZ.XLS!$I$139</definedName>
    <definedName name="AB_8a">[3]SOLL_AZ.XLS!$I$139</definedName>
    <definedName name="AB_A" localSheetId="3">[2]KALK.XLS!$M$6</definedName>
    <definedName name="AB_A">[3]KALK.XLS!$M$6</definedName>
    <definedName name="AB_B" localSheetId="3">[2]KALK.XLS!$M$8</definedName>
    <definedName name="AB_B">[3]KALK.XLS!$M$8</definedName>
    <definedName name="AB_C" localSheetId="3">[2]KALK.XLS!$M$12</definedName>
    <definedName name="AB_C">[3]KALK.XLS!$M$12</definedName>
    <definedName name="AB_ML" localSheetId="3">[2]KALK.XLS!$M$21</definedName>
    <definedName name="AB_ML">[3]KALK.XLS!$M$21</definedName>
    <definedName name="AB_U" localSheetId="3">[2]KALK.XLS!$M$418</definedName>
    <definedName name="AB_U">[3]KALK.XLS!$M$418</definedName>
    <definedName name="AB_WBF" localSheetId="3">[2]SV_SATZ.XLS!$H$12</definedName>
    <definedName name="AB_WBF">[3]SV_SATZ.XLS!$H$12</definedName>
    <definedName name="Arb_IE" localSheetId="3">[2]SV_SATZ.XLS!$E$27</definedName>
    <definedName name="Arb_IE">[3]SV_SATZ.XLS!$E$27</definedName>
    <definedName name="Arb_KV" localSheetId="3">[2]SV_SATZ.XLS!$E$29</definedName>
    <definedName name="Arb_KV">[3]SV_SATZ.XLS!$E$29</definedName>
    <definedName name="ARB_KV_AN" localSheetId="3">[2]SV_SATZ.XLS!$F$29</definedName>
    <definedName name="ARB_KV_AN">[3]SV_SATZ.XLS!$F$29</definedName>
    <definedName name="Arb_UV" localSheetId="3">[2]SV_SATZ.XLS!$E$31</definedName>
    <definedName name="Arb_UV">[3]SV_SATZ.XLS!$E$31</definedName>
    <definedName name="AZ_1" localSheetId="3">[2]SOLL_AZ.XLS!$H$196</definedName>
    <definedName name="AZ_1">[3]SOLL_AZ.XLS!$H$196</definedName>
    <definedName name="AZ_2" localSheetId="3">[2]SOLL_AZ.XLS!$I$196</definedName>
    <definedName name="AZ_2">[3]SOLL_AZ.XLS!$I$196</definedName>
    <definedName name="AZ_AB" localSheetId="3">[2]SOLL_AZ.XLS!$I$197</definedName>
    <definedName name="AZ_AB">[3]SOLL_AZ.XLS!$I$197</definedName>
    <definedName name="AZ_BIS" localSheetId="3">[2]SOLL_AZ.XLS!$H$197</definedName>
    <definedName name="AZ_BIS">[3]SOLL_AZ.XLS!$H$197</definedName>
    <definedName name="Beton080">'[1]K4 Blatt'!$M$10</definedName>
    <definedName name="Beton225">'[1]K4 Blatt'!$M$6</definedName>
    <definedName name="Beton225_Aufz_GK16">'[1]K4 Blatt'!$M$8</definedName>
    <definedName name="BIS_10b" localSheetId="3">[2]SOLL_AZ.XLS!$H$161</definedName>
    <definedName name="BIS_10b">[3]SOLL_AZ.XLS!$H$161</definedName>
    <definedName name="BIS_11" localSheetId="3">[2]SOLL_AZ.XLS!$H$168</definedName>
    <definedName name="BIS_11">[3]SOLL_AZ.XLS!$H$168</definedName>
    <definedName name="BIS_12" localSheetId="3">[2]SOLL_AZ.XLS!$H$174</definedName>
    <definedName name="BIS_12">[3]SOLL_AZ.XLS!$H$174</definedName>
    <definedName name="BIS_13" localSheetId="3">[2]SOLL_AZ.XLS!$H$190</definedName>
    <definedName name="BIS_13">[3]SOLL_AZ.XLS!$H$190</definedName>
    <definedName name="BIS_20" localSheetId="3">[2]SOLL_AZ.XLS!$H$184</definedName>
    <definedName name="BIS_20">[3]SOLL_AZ.XLS!$H$184</definedName>
    <definedName name="Bis_3" localSheetId="3">[2]SOLL_AZ.XLS!$H$79</definedName>
    <definedName name="Bis_3">[3]SOLL_AZ.XLS!$H$79</definedName>
    <definedName name="BIS_4" localSheetId="3">[2]SOLL_AZ.XLS!$H$86</definedName>
    <definedName name="BIS_4">[3]SOLL_AZ.XLS!$H$86</definedName>
    <definedName name="BIS_5" localSheetId="3">[2]SOLL_AZ.XLS!$H$93</definedName>
    <definedName name="BIS_5">[3]SOLL_AZ.XLS!$H$93</definedName>
    <definedName name="BIS_6" localSheetId="3">[2]SOLL_AZ.XLS!$H$108</definedName>
    <definedName name="BIS_6">[3]SOLL_AZ.XLS!$H$108</definedName>
    <definedName name="BIS_7a" localSheetId="3">[2]SOLL_AZ.XLS!$H$115</definedName>
    <definedName name="BIS_7a">[3]SOLL_AZ.XLS!$H$115</definedName>
    <definedName name="BIS_7b" localSheetId="3">[2]SOLL_AZ.XLS!$H$120</definedName>
    <definedName name="BIS_7b">[3]SOLL_AZ.XLS!$H$120</definedName>
    <definedName name="BIS_8a" localSheetId="3">[2]SOLL_AZ.XLS!$H$139</definedName>
    <definedName name="BIS_8a">[3]SOLL_AZ.XLS!$H$139</definedName>
    <definedName name="BIS_9" localSheetId="3">[2]SOLL_AZ.XLS!$H$155</definedName>
    <definedName name="BIS_9">[3]SOLL_AZ.XLS!$H$155</definedName>
    <definedName name="BIS_A" localSheetId="3">[2]KALK.XLS!$L$6</definedName>
    <definedName name="BIS_A">[3]KALK.XLS!$L$6</definedName>
    <definedName name="BIS_B" localSheetId="3">[2]KALK.XLS!$L$8</definedName>
    <definedName name="BIS_B">[3]KALK.XLS!$L$8</definedName>
    <definedName name="BIS_C" localSheetId="3">[2]KALK.XLS!$L$12</definedName>
    <definedName name="BIS_C">[3]KALK.XLS!$L$12</definedName>
    <definedName name="BIS_ML" localSheetId="3">[2]KALK.XLS!$L$21</definedName>
    <definedName name="BIS_ML">[3]KALK.XLS!$L$21</definedName>
    <definedName name="BIS_U" localSheetId="3">[2]KALK.XLS!$L$418</definedName>
    <definedName name="BIS_U">[3]KALK.XLS!$L$418</definedName>
    <definedName name="BIS_WBF" localSheetId="3">[2]SV_SATZ.XLS!$G$12</definedName>
    <definedName name="BIS_WBF">[3]SV_SATZ.XLS!$G$12</definedName>
    <definedName name="BML">[1]Basiswerte!$B$3</definedName>
    <definedName name="BMP">[1]Basiswerte!$B$4</definedName>
    <definedName name="Diesel">[1]Basiswerte!$B$25</definedName>
    <definedName name="DSK">[1]Basiswerte!$B$13</definedName>
    <definedName name="Dünnputz">'[1]K4 Blatt'!$M$26</definedName>
    <definedName name="Frostschutzmat">'[1]K4 Blatt'!$M$28</definedName>
    <definedName name="Fugenband">'[1]K4 Blatt'!$M$12</definedName>
    <definedName name="Glasseide">'[1]K4 Blatt'!$M$24</definedName>
    <definedName name="GZ">[1]Basiswerte!$B$20</definedName>
    <definedName name="HB_Grundl1" localSheetId="3">[2]SV_SATZ.XLS!$E$39</definedName>
    <definedName name="HB_Grundl1">[3]SV_SATZ.XLS!$E$39</definedName>
    <definedName name="HTML_CodePage" hidden="1">1252</definedName>
    <definedName name="HTML_Control" localSheetId="3" hidden="1">{"'Zusammenfassung für ÖSTAT'!$A$1:$G$55"}</definedName>
    <definedName name="HTML_Control" hidden="1">{"'Zusammenfassung für ÖSTAT'!$A$1:$G$55"}</definedName>
    <definedName name="HTML_Description" hidden="1">""</definedName>
    <definedName name="HTML_Email" hidden="1">""</definedName>
    <definedName name="HTML_Header" hidden="1">"Zusammenfassung für ÖSTAT"</definedName>
    <definedName name="HTML_LastUpdate" hidden="1">"23.12.99"</definedName>
    <definedName name="HTML_LineAfter" hidden="1">TRUE</definedName>
    <definedName name="HTML_LineBefore" hidden="1">TRUE</definedName>
    <definedName name="HTML_Name" hidden="1">"Andreas Kropik"</definedName>
    <definedName name="HTML_OBDlg2" hidden="1">TRUE</definedName>
    <definedName name="HTML_OBDlg4" hidden="1">TRUE</definedName>
    <definedName name="HTML_OS" hidden="1">0</definedName>
    <definedName name="HTML_PathFile" hidden="1">"D:\Eigene Dateien\internetpublikation\sk_tab01012000.htm"</definedName>
    <definedName name="HTML_Title" hidden="1">"FM"</definedName>
    <definedName name="Kleber">'[1]K4 Blatt'!$M$22</definedName>
    <definedName name="KV_IIb">[1]Basiswerte!$B$1</definedName>
    <definedName name="KV_IIIb">[1]Basiswerte!$B$2</definedName>
    <definedName name="Liter_kWh">[1]Basiswerte!$B$26</definedName>
    <definedName name="lohngeb_K">[1]Basiswerte!$B$18</definedName>
    <definedName name="ÖBGL_Abm_AV">[1]Basiswerte!$B$22</definedName>
    <definedName name="ÖBGL_Abm_Rep">[1]Basiswerte!$B$23</definedName>
    <definedName name="Planiegebühr_je_to">[1]Basiswerte!$B$30</definedName>
    <definedName name="PS_6cm">'[1]K4 Blatt'!$M$20</definedName>
    <definedName name="PS_6cm_LadeLohn">'[1]K4 Blatt'!$H$20</definedName>
    <definedName name="Schalstein25cm">'[1]K4 Blatt'!$M$14</definedName>
    <definedName name="Schalstein25cm_ladeLohn">'[1]K4 Blatt'!$H$14</definedName>
    <definedName name="Schlaufenmatte">'[1]K4 Blatt'!$M$18</definedName>
    <definedName name="sdsddsdsds" localSheetId="3" hidden="1">{"'Zusammenfassung für ÖSTAT'!$A$1:$G$55"}</definedName>
    <definedName name="sdsddsdsds" hidden="1">{"'Zusammenfassung für ÖSTAT'!$A$1:$G$55"}</definedName>
    <definedName name="SV_AB" localSheetId="3">[2]SV_SATZ.XLS!$H$15</definedName>
    <definedName name="SV_AB">[3]SV_SATZ.XLS!$H$15</definedName>
    <definedName name="SV_BIS" localSheetId="3">[2]SV_SATZ.XLS!$G$15</definedName>
    <definedName name="SV_BIS">[3]SV_SATZ.XLS!$G$15</definedName>
    <definedName name="Tarif_LKW_10km_m3_1_5to">[1]Basiswerte!$B$28</definedName>
    <definedName name="TC55_LadeLohn">'[1]K4 Blatt'!$H$16</definedName>
    <definedName name="wwwww" localSheetId="3" hidden="1">{"'Zusammenfassung für ÖSTAT'!$A$1:$G$55"}</definedName>
    <definedName name="wwwww" hidden="1">{"'Zusammenfassung für ÖSTAT'!$A$1:$G$55"}</definedName>
    <definedName name="xx">[4]SOLL_AZ.XLS!$I$160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9" l="1"/>
  <c r="E59" i="9" s="1"/>
  <c r="F59" i="9" s="1"/>
  <c r="C57" i="9"/>
  <c r="C56" i="9"/>
  <c r="C55" i="9"/>
  <c r="B54" i="9"/>
  <c r="A54" i="9"/>
  <c r="C47" i="9"/>
  <c r="C58" i="9" s="1"/>
  <c r="E58" i="9" s="1"/>
  <c r="C46" i="9"/>
  <c r="F35" i="9"/>
  <c r="F33" i="9"/>
  <c r="F34" i="9" s="1"/>
  <c r="C32" i="9"/>
  <c r="F27" i="9"/>
  <c r="E20" i="9"/>
  <c r="C7" i="9"/>
  <c r="E13" i="9" s="1"/>
  <c r="E10" i="9" l="1"/>
  <c r="E16" i="9" l="1"/>
  <c r="E17" i="9" s="1"/>
  <c r="F33" i="2"/>
  <c r="F34" i="2" s="1"/>
  <c r="E19" i="9" l="1"/>
  <c r="E21" i="9" s="1"/>
  <c r="F23" i="9" s="1"/>
  <c r="F37" i="9" s="1"/>
  <c r="E13" i="2"/>
  <c r="F47" i="9" l="1"/>
  <c r="F49" i="9" s="1"/>
  <c r="F54" i="9" s="1"/>
  <c r="F55" i="9" s="1"/>
  <c r="F60" i="9" s="1"/>
  <c r="C57" i="8"/>
  <c r="C56" i="8"/>
  <c r="E57" i="8" s="1"/>
  <c r="C55" i="8"/>
  <c r="B54" i="8"/>
  <c r="A54" i="8"/>
  <c r="C46" i="8"/>
  <c r="C47" i="8" s="1"/>
  <c r="C58" i="8" s="1"/>
  <c r="F35" i="8"/>
  <c r="C32" i="8"/>
  <c r="F33" i="8" s="1"/>
  <c r="F34" i="8" s="1"/>
  <c r="F27" i="8"/>
  <c r="E20" i="8"/>
  <c r="C7" i="8"/>
  <c r="E13" i="8" s="1"/>
  <c r="C57" i="7"/>
  <c r="C56" i="7"/>
  <c r="E57" i="7" s="1"/>
  <c r="C55" i="7"/>
  <c r="B54" i="7"/>
  <c r="A54" i="7"/>
  <c r="C46" i="7"/>
  <c r="C47" i="7" s="1"/>
  <c r="C58" i="7" s="1"/>
  <c r="F35" i="7"/>
  <c r="C32" i="7"/>
  <c r="F33" i="7" s="1"/>
  <c r="F34" i="7" s="1"/>
  <c r="F27" i="7"/>
  <c r="E20" i="7"/>
  <c r="C7" i="7"/>
  <c r="E13" i="7" s="1"/>
  <c r="E58" i="8" l="1"/>
  <c r="E59" i="8" s="1"/>
  <c r="F59" i="8" s="1"/>
  <c r="E10" i="8"/>
  <c r="E58" i="7"/>
  <c r="E59" i="7" s="1"/>
  <c r="F59" i="7" s="1"/>
  <c r="E10" i="7"/>
  <c r="C57" i="5"/>
  <c r="C56" i="5"/>
  <c r="E57" i="5" s="1"/>
  <c r="C55" i="5"/>
  <c r="B54" i="5"/>
  <c r="A54" i="5"/>
  <c r="C46" i="5"/>
  <c r="C47" i="5" s="1"/>
  <c r="F35" i="5"/>
  <c r="C32" i="5"/>
  <c r="F33" i="5" s="1"/>
  <c r="F34" i="5" s="1"/>
  <c r="F27" i="5"/>
  <c r="E20" i="5"/>
  <c r="C7" i="5"/>
  <c r="E10" i="5" s="1"/>
  <c r="E57" i="2"/>
  <c r="C57" i="2"/>
  <c r="C56" i="2"/>
  <c r="C55" i="2"/>
  <c r="B54" i="2"/>
  <c r="A54" i="2"/>
  <c r="E16" i="8" l="1"/>
  <c r="E17" i="8" s="1"/>
  <c r="E16" i="7"/>
  <c r="E17" i="7" s="1"/>
  <c r="C58" i="5"/>
  <c r="E58" i="5" s="1"/>
  <c r="E59" i="5" s="1"/>
  <c r="F59" i="5" s="1"/>
  <c r="E16" i="5"/>
  <c r="E13" i="5"/>
  <c r="D30" i="4"/>
  <c r="C26" i="4"/>
  <c r="J26" i="4" s="1"/>
  <c r="C11" i="4"/>
  <c r="C30" i="4"/>
  <c r="E17" i="5" l="1"/>
  <c r="E19" i="5" s="1"/>
  <c r="E21" i="5" s="1"/>
  <c r="F23" i="5" s="1"/>
  <c r="F37" i="5" s="1"/>
  <c r="E19" i="8"/>
  <c r="E21" i="8" s="1"/>
  <c r="F23" i="8" s="1"/>
  <c r="F37" i="8" s="1"/>
  <c r="E19" i="7"/>
  <c r="E21" i="7" s="1"/>
  <c r="F23" i="7" s="1"/>
  <c r="F37" i="7" s="1"/>
  <c r="G12" i="3"/>
  <c r="G11" i="3"/>
  <c r="B11" i="3"/>
  <c r="A9" i="4" s="1"/>
  <c r="H24" i="3"/>
  <c r="J24" i="3" s="1"/>
  <c r="L24" i="3" s="1"/>
  <c r="H23" i="3"/>
  <c r="J23" i="3" s="1"/>
  <c r="H20" i="3"/>
  <c r="J20" i="3" s="1"/>
  <c r="L20" i="3" s="1"/>
  <c r="H19" i="3"/>
  <c r="J19" i="3" s="1"/>
  <c r="H16" i="3"/>
  <c r="J16" i="3" s="1"/>
  <c r="L16" i="3" s="1"/>
  <c r="H15" i="3"/>
  <c r="J15" i="3" s="1"/>
  <c r="F47" i="8" l="1"/>
  <c r="F49" i="8" s="1"/>
  <c r="F54" i="8" s="1"/>
  <c r="F55" i="8" s="1"/>
  <c r="F60" i="8" s="1"/>
  <c r="F47" i="7"/>
  <c r="F49" i="7" s="1"/>
  <c r="F54" i="7" s="1"/>
  <c r="F55" i="7" s="1"/>
  <c r="F60" i="7" s="1"/>
  <c r="F47" i="5"/>
  <c r="F49" i="5" s="1"/>
  <c r="F54" i="5" s="1"/>
  <c r="F55" i="5" s="1"/>
  <c r="F60" i="5" s="1"/>
  <c r="J22" i="3"/>
  <c r="L19" i="3"/>
  <c r="L22" i="3" s="1"/>
  <c r="J18" i="3"/>
  <c r="L15" i="3"/>
  <c r="L18" i="3" s="1"/>
  <c r="J26" i="3"/>
  <c r="L23" i="3"/>
  <c r="L26" i="3" s="1"/>
  <c r="F35" i="2" l="1"/>
  <c r="E20" i="2"/>
  <c r="C46" i="2"/>
  <c r="C47" i="2" s="1"/>
  <c r="C58" i="2" s="1"/>
  <c r="E58" i="2" s="1"/>
  <c r="E59" i="2" s="1"/>
  <c r="F59" i="2" s="1"/>
  <c r="C32" i="2"/>
  <c r="F27" i="2"/>
  <c r="D14" i="4" s="1"/>
  <c r="C7" i="2"/>
  <c r="C29" i="4" l="1"/>
  <c r="K12" i="3"/>
  <c r="K11" i="3"/>
  <c r="I12" i="3"/>
  <c r="I11" i="3"/>
  <c r="F16" i="4"/>
  <c r="E10" i="2"/>
  <c r="E16" i="2" l="1"/>
  <c r="F12" i="3" s="1"/>
  <c r="F13" i="3" s="1"/>
  <c r="H12" i="3" s="1"/>
  <c r="F11" i="3"/>
  <c r="H11" i="3" s="1"/>
  <c r="J11" i="3" s="1"/>
  <c r="E17" i="2"/>
  <c r="F10" i="4" l="1"/>
  <c r="F12" i="4" s="1"/>
  <c r="F18" i="4" s="1"/>
  <c r="F21" i="4" s="1"/>
  <c r="J21" i="4" s="1"/>
  <c r="J28" i="4" s="1"/>
  <c r="J29" i="4" s="1"/>
  <c r="J30" i="4" s="1"/>
  <c r="L11" i="3"/>
  <c r="J12" i="3"/>
  <c r="J14" i="3" s="1"/>
  <c r="E19" i="2"/>
  <c r="E21" i="2" s="1"/>
  <c r="F23" i="2" s="1"/>
  <c r="F37" i="2" s="1"/>
  <c r="L12" i="3" l="1"/>
  <c r="L14" i="3" s="1"/>
  <c r="D10" i="4"/>
  <c r="D12" i="4" s="1"/>
  <c r="D18" i="4" s="1"/>
  <c r="D21" i="4" s="1"/>
  <c r="I21" i="4" s="1"/>
  <c r="I28" i="4" s="1"/>
  <c r="I29" i="4" s="1"/>
  <c r="I30" i="4" s="1"/>
  <c r="I31" i="4" s="1"/>
  <c r="F47" i="2"/>
  <c r="F49" i="2" s="1"/>
  <c r="F54" i="2" s="1"/>
  <c r="F55" i="2" s="1"/>
  <c r="F60" i="2" s="1"/>
</calcChain>
</file>

<file path=xl/sharedStrings.xml><?xml version="1.0" encoding="utf-8"?>
<sst xmlns="http://schemas.openxmlformats.org/spreadsheetml/2006/main" count="569" uniqueCount="183">
  <si>
    <t>Kalkulatorische Abschreibung pro Jahr</t>
  </si>
  <si>
    <t>Kalkulatorische Verzinsung pro Jahr</t>
  </si>
  <si>
    <t>Kalkulatorische Reparaturkosten pro Jahr</t>
  </si>
  <si>
    <t>Weitere einmalige Kosten pro Jahr</t>
  </si>
  <si>
    <t>Summe: Kalkulatorische Kosten pro Jahr</t>
  </si>
  <si>
    <t>01</t>
  </si>
  <si>
    <t>02</t>
  </si>
  <si>
    <t>03</t>
  </si>
  <si>
    <t>04</t>
  </si>
  <si>
    <t>05</t>
  </si>
  <si>
    <t>06</t>
  </si>
  <si>
    <t>07</t>
  </si>
  <si>
    <t>Ergebnis: Kalkulatorische Kosten pro Stunde (h)</t>
  </si>
  <si>
    <t>Kosten des Gerätebetriebs pro Stunde</t>
  </si>
  <si>
    <t>08</t>
  </si>
  <si>
    <t>09</t>
  </si>
  <si>
    <t>10</t>
  </si>
  <si>
    <t>11</t>
  </si>
  <si>
    <t>12</t>
  </si>
  <si>
    <t>13</t>
  </si>
  <si>
    <t>14</t>
  </si>
  <si>
    <t>Preis des Gerätebetriebs pro Stunde</t>
  </si>
  <si>
    <t>Zwischensumme</t>
  </si>
  <si>
    <t>15</t>
  </si>
  <si>
    <t>Kostenelemente</t>
  </si>
  <si>
    <t>Gerätebezeichnung</t>
  </si>
  <si>
    <t>Anschaffungswert</t>
  </si>
  <si>
    <t>Sonstige einmalige Kosten</t>
  </si>
  <si>
    <t>Restwert nach NJ</t>
  </si>
  <si>
    <t>Nutzungsjahre (NJ)</t>
  </si>
  <si>
    <t>Kalkulatorischer Zinssatz (p)</t>
  </si>
  <si>
    <t>Leistung</t>
  </si>
  <si>
    <t>Gerätegemeinkosten in % auf Zeile 04</t>
  </si>
  <si>
    <t>Gerätegemeinkosten</t>
  </si>
  <si>
    <t xml:space="preserve">  Personalkosten pro Stunde</t>
  </si>
  <si>
    <t xml:space="preserve">  Geräteleistung</t>
  </si>
  <si>
    <t>Sonstige Kosten pro h</t>
  </si>
  <si>
    <t>Kosten des Gerätebetriebs pro h</t>
  </si>
  <si>
    <t xml:space="preserve">  Basis</t>
  </si>
  <si>
    <t xml:space="preserve">  Geschäftsgemeinkosten</t>
  </si>
  <si>
    <t xml:space="preserve">  Wagnis</t>
  </si>
  <si>
    <t xml:space="preserve">  Gewinn</t>
  </si>
  <si>
    <t>Gesamtzuschlag</t>
  </si>
  <si>
    <t>Preis des Gerätebetriebs pro h</t>
  </si>
  <si>
    <t>Kosten pro Jahr</t>
  </si>
  <si>
    <t>Kosten bzw Preis pro Stunde (h)</t>
  </si>
  <si>
    <t>16</t>
  </si>
  <si>
    <t>17</t>
  </si>
  <si>
    <t>18</t>
  </si>
  <si>
    <t>19</t>
  </si>
  <si>
    <t>Gerätebedienung</t>
  </si>
  <si>
    <t xml:space="preserve">  Bedienlohnfaktor</t>
  </si>
  <si>
    <t xml:space="preserve">  Treibstoffverbrauch pro kW und h</t>
  </si>
  <si>
    <t xml:space="preserve">  Treibstoffkosten je Liter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</si>
  <si>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</si>
  <si>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</si>
  <si>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</si>
  <si>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</si>
  <si>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</si>
  <si>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</si>
  <si>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</si>
  <si>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</si>
  <si>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</si>
  <si>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</si>
  <si>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</si>
  <si>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</si>
  <si>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</si>
  <si>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</si>
  <si>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</si>
  <si>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</si>
  <si>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Ermittlung Kosten Betriebsstoffe</t>
  </si>
  <si>
    <t>36</t>
  </si>
  <si>
    <t>K6</t>
  </si>
  <si>
    <t>Gerätepreise</t>
  </si>
  <si>
    <t>Projekt:</t>
  </si>
  <si>
    <t>Seite:</t>
  </si>
  <si>
    <t>Unternehmen (UN):</t>
  </si>
  <si>
    <t>Gz UN:</t>
  </si>
  <si>
    <t>Gz AG:</t>
  </si>
  <si>
    <t>Erstellt am:</t>
  </si>
  <si>
    <t>Preisbasis lt. Angebotsunterlagen</t>
  </si>
  <si>
    <t>Nr.</t>
  </si>
  <si>
    <t>Gerätebezeichnung,
Preisquelle (ev. ÖBGL-Nr)</t>
  </si>
  <si>
    <t>Zeit-einheit</t>
  </si>
  <si>
    <t>PA</t>
  </si>
  <si>
    <t>AV (in S-AV), Rep (in S-/L-Rep) in €</t>
  </si>
  <si>
    <r>
      <t>Gerätegemeinkosten auf AV(S-AV) bzw Rep (</t>
    </r>
    <r>
      <rPr>
        <b/>
        <sz val="11"/>
        <color theme="1"/>
        <rFont val="Calibri"/>
        <family val="2"/>
      </rPr>
      <t>∑ S-Rep, L-Rep)</t>
    </r>
  </si>
  <si>
    <t>Andere Kosten</t>
  </si>
  <si>
    <t>Gerätekosten</t>
  </si>
  <si>
    <t>GZ gem K2</t>
  </si>
  <si>
    <t>Gerätepreis</t>
  </si>
  <si>
    <t>in %</t>
  </si>
  <si>
    <t>Betrag/EH</t>
  </si>
  <si>
    <t>EH</t>
  </si>
  <si>
    <t>auf 5</t>
  </si>
  <si>
    <t>5x6/100</t>
  </si>
  <si>
    <t>5+7+8</t>
  </si>
  <si>
    <t>auf 9</t>
  </si>
  <si>
    <t>9+9x10/100</t>
  </si>
  <si>
    <t>Mo</t>
  </si>
  <si>
    <t>S-AV</t>
  </si>
  <si>
    <t>S-Rep</t>
  </si>
  <si>
    <t>L-Rep</t>
  </si>
  <si>
    <t>∑</t>
  </si>
  <si>
    <t>© A. Kropik</t>
  </si>
  <si>
    <t>Mustergerät 50 kW</t>
  </si>
  <si>
    <t>UN:</t>
  </si>
  <si>
    <t>Preisbasis gem. Angebotsunterlagen</t>
  </si>
  <si>
    <t>Anteil Lohn</t>
  </si>
  <si>
    <t>Anteil Sonst.</t>
  </si>
  <si>
    <t>K7 Darstellung der Preisermittlung</t>
  </si>
  <si>
    <t>Pos. Nr.</t>
  </si>
  <si>
    <t>xx.xx.01</t>
  </si>
  <si>
    <t>Pos.Menge</t>
  </si>
  <si>
    <t>Pos.EH</t>
  </si>
  <si>
    <t>Kalk-EH / Pos.EH</t>
  </si>
  <si>
    <t>Pos.Stichw.</t>
  </si>
  <si>
    <t>Einheitspreis</t>
  </si>
  <si>
    <t>Lohn</t>
  </si>
  <si>
    <t>Sonstiges</t>
  </si>
  <si>
    <t>Einheitskosten</t>
  </si>
  <si>
    <t>Stunden pro Monat</t>
  </si>
  <si>
    <t>Kosten pro Stunde</t>
  </si>
  <si>
    <t>Leistungswert:</t>
  </si>
  <si>
    <t>Kosten pro m3</t>
  </si>
  <si>
    <t>An- und Abtransport</t>
  </si>
  <si>
    <t>Einmalige Kosten</t>
  </si>
  <si>
    <t>Bezugsmenge</t>
  </si>
  <si>
    <t>Leistung xyz</t>
  </si>
  <si>
    <t>Kalkulations-datum:</t>
  </si>
  <si>
    <t>Kosten von Verschleiß und Wartung (pro h)</t>
  </si>
  <si>
    <t>Gesamtzuschlag in % (auf Zeile 13)</t>
  </si>
  <si>
    <t>Leistungswert</t>
  </si>
  <si>
    <t xml:space="preserve"> daher:</t>
  </si>
  <si>
    <t xml:space="preserve">  Zuschlagsträger (Leistungsmenge)</t>
  </si>
  <si>
    <t>plus GZ</t>
  </si>
  <si>
    <t>Hydraulikbagger Raupe</t>
  </si>
  <si>
    <t>Betriebsstoffe und Verschleißteile</t>
  </si>
  <si>
    <t>Kosten pro  Monat</t>
  </si>
  <si>
    <t xml:space="preserve">  Sonstige Zurechnungen</t>
  </si>
  <si>
    <t>Personalkosten Gerätebetrieb (pro h)</t>
  </si>
  <si>
    <t>Betriebsstoffkosten pro h</t>
  </si>
  <si>
    <t>3.a</t>
  </si>
  <si>
    <t>3.b</t>
  </si>
  <si>
    <t>3.c</t>
  </si>
  <si>
    <t>3.d</t>
  </si>
  <si>
    <t>3.e</t>
  </si>
  <si>
    <t>3.f</t>
  </si>
  <si>
    <t>3.g</t>
  </si>
  <si>
    <t>3.h</t>
  </si>
  <si>
    <t>3.i</t>
  </si>
  <si>
    <t>Mobilbagger</t>
  </si>
  <si>
    <t>siehe Kapitel</t>
  </si>
  <si>
    <r>
      <t>Kalkulatorische Abschreibung pro Jahr [</t>
    </r>
    <r>
      <rPr>
        <i/>
        <sz val="11"/>
        <color theme="1"/>
        <rFont val="Calibri"/>
        <family val="2"/>
        <scheme val="minor"/>
      </rPr>
      <t>(Z03 - Z05)/(Z04)</t>
    </r>
    <r>
      <rPr>
        <sz val="11"/>
        <color theme="1"/>
        <rFont val="Calibri"/>
        <family val="2"/>
        <scheme val="minor"/>
      </rPr>
      <t>]</t>
    </r>
  </si>
  <si>
    <r>
      <t>Kalkulatorische Reparaturkosten [</t>
    </r>
    <r>
      <rPr>
        <i/>
        <sz val="11"/>
        <color theme="1"/>
        <rFont val="Calibri"/>
        <family val="2"/>
        <scheme val="minor"/>
      </rPr>
      <t>(Z06 x Z09)</t>
    </r>
    <r>
      <rPr>
        <sz val="11"/>
        <color theme="1"/>
        <rFont val="Calibri"/>
        <family val="2"/>
        <scheme val="minor"/>
      </rPr>
      <t>]</t>
    </r>
  </si>
  <si>
    <r>
      <t>Kalkulatorische Verzinsung [</t>
    </r>
    <r>
      <rPr>
        <i/>
        <sz val="11"/>
        <color theme="1"/>
        <rFont val="Calibri"/>
        <family val="2"/>
        <scheme val="minor"/>
      </rPr>
      <t>(Z03 + Z05) x Z07/2</t>
    </r>
    <r>
      <rPr>
        <sz val="11"/>
        <color theme="1"/>
        <rFont val="Calibri"/>
        <family val="2"/>
        <scheme val="minor"/>
      </rPr>
      <t>]</t>
    </r>
  </si>
  <si>
    <t>auf Z11</t>
  </si>
  <si>
    <r>
      <t>Ergebnis: Kalkulatorische Kosten pro h [</t>
    </r>
    <r>
      <rPr>
        <i/>
        <sz val="11"/>
        <color theme="1"/>
        <rFont val="Calibri"/>
        <family val="2"/>
        <scheme val="minor"/>
      </rPr>
      <t>(Z14/Z15)</t>
    </r>
    <r>
      <rPr>
        <sz val="11"/>
        <color theme="1"/>
        <rFont val="Calibri"/>
        <family val="2"/>
        <scheme val="minor"/>
      </rPr>
      <t>]</t>
    </r>
  </si>
  <si>
    <t>Reparaturkostenfaktor (auf Basis Z06)</t>
  </si>
  <si>
    <r>
      <t xml:space="preserve">  Treibstoffkosten [</t>
    </r>
    <r>
      <rPr>
        <i/>
        <sz val="11"/>
        <color theme="1"/>
        <rFont val="Calibri"/>
        <family val="2"/>
        <scheme val="minor"/>
      </rPr>
      <t>(Z21 x Z22 x Z23)</t>
    </r>
    <r>
      <rPr>
        <sz val="11"/>
        <color theme="1"/>
        <rFont val="Calibri"/>
        <family val="2"/>
        <scheme val="minor"/>
      </rPr>
      <t>]</t>
    </r>
  </si>
  <si>
    <r>
      <t xml:space="preserve">  Treibstoffkosten [</t>
    </r>
    <r>
      <rPr>
        <i/>
        <sz val="11"/>
        <color theme="1"/>
        <rFont val="Calibri"/>
        <family val="2"/>
        <scheme val="minor"/>
      </rPr>
      <t>(Z21 x Z22 x Z23)</t>
    </r>
    <r>
      <rPr>
        <sz val="11"/>
        <color theme="1"/>
        <rFont val="Calibri"/>
        <family val="2"/>
        <scheme val="minor"/>
      </rPr>
      <t>]</t>
    </r>
  </si>
  <si>
    <t>Einmalige Kosten (baustellenspezifisch)</t>
  </si>
  <si>
    <r>
      <t>Kalkulatorische Abschreibung pro Jahr [</t>
    </r>
    <r>
      <rPr>
        <i/>
        <sz val="11"/>
        <color theme="1"/>
        <rFont val="Calibri"/>
        <family val="2"/>
        <scheme val="minor"/>
      </rPr>
      <t>(Z03 - Z05)/(Z04)</t>
    </r>
    <r>
      <rPr>
        <sz val="11"/>
        <color theme="1"/>
        <rFont val="Calibri"/>
        <family val="2"/>
        <scheme val="minor"/>
      </rPr>
      <t>]</t>
    </r>
  </si>
  <si>
    <r>
      <t>Kalkulatorische Verzinsung [</t>
    </r>
    <r>
      <rPr>
        <i/>
        <sz val="11"/>
        <color theme="1"/>
        <rFont val="Calibri"/>
        <family val="2"/>
        <scheme val="minor"/>
      </rPr>
      <t>(Z03 + Z05) x Z07/2</t>
    </r>
    <r>
      <rPr>
        <sz val="11"/>
        <color theme="1"/>
        <rFont val="Calibri"/>
        <family val="2"/>
        <scheme val="minor"/>
      </rPr>
      <t>]</t>
    </r>
  </si>
  <si>
    <r>
      <t>Kalkulatorische Reparaturkosten [</t>
    </r>
    <r>
      <rPr>
        <i/>
        <sz val="11"/>
        <color theme="1"/>
        <rFont val="Calibri"/>
        <family val="2"/>
        <scheme val="minor"/>
      </rPr>
      <t>(Z06 x Z09)</t>
    </r>
    <r>
      <rPr>
        <sz val="11"/>
        <color theme="1"/>
        <rFont val="Calibri"/>
        <family val="2"/>
        <scheme val="minor"/>
      </rPr>
      <t>]</t>
    </r>
  </si>
  <si>
    <r>
      <t>Ergebnis: Kalkulatorische Kosten pro h  [</t>
    </r>
    <r>
      <rPr>
        <i/>
        <sz val="11"/>
        <color theme="1"/>
        <rFont val="Calibri"/>
        <family val="2"/>
        <scheme val="minor"/>
      </rPr>
      <t>(Z14/Z15)</t>
    </r>
    <r>
      <rPr>
        <sz val="11"/>
        <color theme="1"/>
        <rFont val="Calibri"/>
        <family val="2"/>
        <scheme val="minor"/>
      </rPr>
      <t>]</t>
    </r>
  </si>
  <si>
    <r>
      <t>Ergebnis: Kalkulatorische Kosten pro h  [</t>
    </r>
    <r>
      <rPr>
        <i/>
        <sz val="11"/>
        <color theme="1"/>
        <rFont val="Calibri"/>
        <family val="2"/>
        <scheme val="minor"/>
      </rPr>
      <t>(Z14/Z15)</t>
    </r>
    <r>
      <rPr>
        <sz val="11"/>
        <color theme="1"/>
        <rFont val="Calibri"/>
        <family val="2"/>
        <scheme val="minor"/>
      </rPr>
      <t>]</t>
    </r>
  </si>
  <si>
    <t>8 bis 10 to</t>
  </si>
  <si>
    <t>11 bis 12 to</t>
  </si>
  <si>
    <t>20 bis 22 to</t>
  </si>
  <si>
    <t>Radlader</t>
  </si>
  <si>
    <t>20 to</t>
  </si>
  <si>
    <t>Gewicht</t>
  </si>
  <si>
    <t xml:space="preserve"> Finanzierungskosten (Bauzinsen)</t>
  </si>
  <si>
    <t>Kaufpreis</t>
  </si>
  <si>
    <t>6 to</t>
  </si>
  <si>
    <t xml:space="preserve">  Zuschlag für Öl, AdBlue usw.</t>
  </si>
  <si>
    <t>Sonstige Kosten pro Jahr</t>
  </si>
  <si>
    <t>Erlösbringende Betriebsstunden (h) pro Jahr</t>
  </si>
  <si>
    <t>Erlösbringende Betriebsstd. (h/Jahr)</t>
  </si>
  <si>
    <t>Ermittlung Gesamtzuschlag (analog K2-Blatt ÖN B 2061)</t>
  </si>
  <si>
    <r>
      <t xml:space="preserve">  Ergebnis</t>
    </r>
    <r>
      <rPr>
        <sz val="8"/>
        <color theme="1"/>
        <rFont val="Calibri"/>
        <family val="2"/>
        <scheme val="minor"/>
      </rPr>
      <t xml:space="preserve"> </t>
    </r>
  </si>
  <si>
    <t>Gesamtzuschlag [(Z34 - Z28)] auf Z26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</si>
</sst>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[$€-407]_-;\-* #,##0.00\ [$€-407]_-;_-* &quot;-&quot;??\ [$€-407]_-;_-@_-"/>
    <numFmt numFmtId="165" formatCode="_-* #,##0\ [$€-407]_-;\-* #,##0\ [$€-407]_-;_-* &quot;-&quot;??\ [$€-407]_-;_-@_-"/>
    <numFmt numFmtId="166" formatCode="_-* #,##0_-;\-* #,##0_-;_-* &quot;-&quot;??_-;_-@_-"/>
    <numFmt numFmtId="167" formatCode="#,##0&quot; kW&quot;"/>
    <numFmt numFmtId="168" formatCode="#,##0&quot; Jahre&quot;"/>
    <numFmt numFmtId="170" formatCode="#,##0&quot; kW)&quot;"/>
    <numFmt numFmtId="171" formatCode="_-&quot;€&quot;\ * #,##0_-;\-&quot;€&quot;\ * #,##0_-;_-&quot;€&quot;\ * &quot;-&quot;??_-;_-@_-"/>
    <numFmt numFmtId="172" formatCode="#,##0&quot; m3&quot;"/>
    <numFmt numFmtId="173" formatCode="#,##0&quot; m3/h&quot;"/>
    <numFmt numFmtId="174" formatCode="0.00&quot; €/h&quot;"/>
    <numFmt numFmtId="175" formatCode="_-* #,##0.00000_-;\-* #,##0.00000_-;_-* &quot;-&quot;??_-;_-@_-"/>
    <numFmt numFmtId="176" formatCode="_-[$€-C07]\ * #,##0.00_-;\-[$€-C07]\ * #,##0.00_-;_-[$€-C07]\ * &quot;-&quot;??_-;_-@_-"/>
    <numFmt numFmtId="177" formatCode="0.00&quot; €/Std&quot;"/>
    <numFmt numFmtId="178" formatCode="0.00&quot; €/l&quot;"/>
    <numFmt numFmtId="179" formatCode="#,##0&quot; h&quot;"/>
    <numFmt numFmtId="180" formatCode="0.00&quot; €/m3&quot;"/>
    <numFmt numFmtId="181" formatCode="0.0%"/>
    <numFmt numFmtId="182" formatCode="#,##0.00&quot; l/kW und h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0"/>
      <color theme="3" tint="0.3999755851924192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Up">
        <fgColor theme="0" tint="-0.34998626667073579"/>
        <bgColor theme="0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82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165" fontId="0" fillId="0" borderId="0" xfId="0" applyNumberFormat="1" applyFill="1" applyBorder="1"/>
    <xf numFmtId="0" fontId="0" fillId="0" borderId="1" xfId="0" applyFill="1" applyBorder="1"/>
    <xf numFmtId="0" fontId="0" fillId="0" borderId="4" xfId="0" applyBorder="1"/>
    <xf numFmtId="0" fontId="0" fillId="0" borderId="4" xfId="0" applyFill="1" applyBorder="1"/>
    <xf numFmtId="167" fontId="0" fillId="0" borderId="0" xfId="0" applyNumberFormat="1" applyFill="1" applyBorder="1"/>
    <xf numFmtId="49" fontId="0" fillId="0" borderId="1" xfId="0" applyNumberFormat="1" applyFill="1" applyBorder="1"/>
    <xf numFmtId="166" fontId="0" fillId="0" borderId="1" xfId="1" applyNumberFormat="1" applyFont="1" applyFill="1" applyBorder="1"/>
    <xf numFmtId="167" fontId="0" fillId="0" borderId="1" xfId="0" applyNumberFormat="1" applyBorder="1"/>
    <xf numFmtId="0" fontId="3" fillId="0" borderId="3" xfId="0" quotePrefix="1" applyFont="1" applyBorder="1"/>
    <xf numFmtId="0" fontId="3" fillId="0" borderId="6" xfId="0" quotePrefix="1" applyFont="1" applyBorder="1"/>
    <xf numFmtId="0" fontId="3" fillId="0" borderId="8" xfId="0" quotePrefix="1" applyFont="1" applyBorder="1"/>
    <xf numFmtId="0" fontId="3" fillId="0" borderId="6" xfId="0" applyFont="1" applyBorder="1"/>
    <xf numFmtId="0" fontId="0" fillId="0" borderId="0" xfId="0" applyFill="1" applyBorder="1"/>
    <xf numFmtId="0" fontId="0" fillId="0" borderId="7" xfId="0" applyBorder="1"/>
    <xf numFmtId="165" fontId="0" fillId="0" borderId="0" xfId="0" applyNumberFormat="1" applyBorder="1"/>
    <xf numFmtId="168" fontId="0" fillId="0" borderId="0" xfId="0" applyNumberFormat="1" applyFill="1" applyBorder="1"/>
    <xf numFmtId="10" fontId="0" fillId="0" borderId="0" xfId="0" applyNumberFormat="1" applyFill="1" applyBorder="1"/>
    <xf numFmtId="9" fontId="0" fillId="0" borderId="0" xfId="0" applyNumberFormat="1" applyFill="1" applyBorder="1"/>
    <xf numFmtId="0" fontId="0" fillId="0" borderId="9" xfId="0" applyBorder="1"/>
    <xf numFmtId="164" fontId="0" fillId="0" borderId="7" xfId="0" applyNumberFormat="1" applyBorder="1"/>
    <xf numFmtId="164" fontId="0" fillId="0" borderId="0" xfId="0" applyNumberFormat="1" applyFill="1" applyBorder="1"/>
    <xf numFmtId="164" fontId="0" fillId="0" borderId="9" xfId="0" applyNumberFormat="1" applyBorder="1"/>
    <xf numFmtId="170" fontId="0" fillId="0" borderId="0" xfId="0" applyNumberFormat="1" applyBorder="1"/>
    <xf numFmtId="0" fontId="2" fillId="0" borderId="0" xfId="0" applyFont="1" applyBorder="1"/>
    <xf numFmtId="0" fontId="2" fillId="0" borderId="0" xfId="0" applyFont="1" applyFill="1" applyBorder="1"/>
    <xf numFmtId="164" fontId="2" fillId="0" borderId="7" xfId="0" applyNumberFormat="1" applyFont="1" applyBorder="1"/>
    <xf numFmtId="10" fontId="0" fillId="0" borderId="0" xfId="0" applyNumberFormat="1" applyBorder="1"/>
    <xf numFmtId="10" fontId="0" fillId="0" borderId="0" xfId="3" applyNumberFormat="1" applyFont="1" applyBorder="1"/>
    <xf numFmtId="10" fontId="0" fillId="0" borderId="0" xfId="3" applyNumberFormat="1" applyFont="1" applyFill="1" applyBorder="1"/>
    <xf numFmtId="0" fontId="2" fillId="0" borderId="1" xfId="0" applyFont="1" applyBorder="1"/>
    <xf numFmtId="0" fontId="2" fillId="0" borderId="1" xfId="0" applyFont="1" applyFill="1" applyBorder="1"/>
    <xf numFmtId="164" fontId="2" fillId="0" borderId="9" xfId="0" applyNumberFormat="1" applyFont="1" applyBorder="1"/>
    <xf numFmtId="167" fontId="0" fillId="2" borderId="0" xfId="0" applyNumberFormat="1" applyFill="1" applyBorder="1" applyProtection="1">
      <protection locked="0"/>
    </xf>
    <xf numFmtId="165" fontId="0" fillId="2" borderId="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8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9" fontId="0" fillId="2" borderId="0" xfId="0" applyNumberFormat="1" applyFill="1" applyBorder="1" applyProtection="1">
      <protection locked="0"/>
    </xf>
    <xf numFmtId="164" fontId="0" fillId="2" borderId="0" xfId="0" applyNumberForma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10" fontId="0" fillId="0" borderId="1" xfId="0" applyNumberFormat="1" applyBorder="1"/>
    <xf numFmtId="10" fontId="0" fillId="0" borderId="1" xfId="0" applyNumberFormat="1" applyFill="1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1" xfId="4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171" fontId="10" fillId="0" borderId="24" xfId="2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center" vertical="center"/>
    </xf>
    <xf numFmtId="171" fontId="10" fillId="0" borderId="2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43" fontId="10" fillId="3" borderId="32" xfId="1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171" fontId="10" fillId="0" borderId="32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171" fontId="10" fillId="0" borderId="29" xfId="2" applyNumberFormat="1" applyFont="1" applyBorder="1" applyAlignment="1">
      <alignment horizontal="center" vertical="center"/>
    </xf>
    <xf numFmtId="10" fontId="10" fillId="0" borderId="29" xfId="0" applyNumberFormat="1" applyFont="1" applyBorder="1" applyAlignment="1">
      <alignment horizontal="center" vertical="center"/>
    </xf>
    <xf numFmtId="171" fontId="10" fillId="0" borderId="29" xfId="0" applyNumberFormat="1" applyFont="1" applyBorder="1" applyAlignment="1">
      <alignment horizontal="center" vertical="center"/>
    </xf>
    <xf numFmtId="0" fontId="5" fillId="0" borderId="8" xfId="4" applyFont="1" applyBorder="1" applyAlignment="1">
      <alignment vertical="center"/>
    </xf>
    <xf numFmtId="0" fontId="5" fillId="0" borderId="1" xfId="4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0" fillId="0" borderId="0" xfId="0" applyFont="1"/>
    <xf numFmtId="0" fontId="0" fillId="0" borderId="11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4" fontId="13" fillId="0" borderId="29" xfId="0" applyNumberFormat="1" applyFont="1" applyBorder="1" applyAlignment="1">
      <alignment vertical="center"/>
    </xf>
    <xf numFmtId="0" fontId="0" fillId="0" borderId="8" xfId="0" applyBorder="1" applyAlignment="1"/>
    <xf numFmtId="0" fontId="0" fillId="0" borderId="3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4" fillId="0" borderId="12" xfId="0" applyFont="1" applyBorder="1"/>
    <xf numFmtId="0" fontId="14" fillId="0" borderId="10" xfId="0" applyFont="1" applyBorder="1"/>
    <xf numFmtId="0" fontId="14" fillId="0" borderId="11" xfId="0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4" fillId="0" borderId="9" xfId="0" applyFont="1" applyBorder="1"/>
    <xf numFmtId="164" fontId="14" fillId="0" borderId="34" xfId="0" applyNumberFormat="1" applyFont="1" applyBorder="1"/>
    <xf numFmtId="164" fontId="14" fillId="0" borderId="36" xfId="0" applyNumberFormat="1" applyFont="1" applyBorder="1"/>
    <xf numFmtId="0" fontId="14" fillId="0" borderId="1" xfId="0" applyFont="1" applyBorder="1"/>
    <xf numFmtId="43" fontId="14" fillId="0" borderId="10" xfId="1" applyFont="1" applyBorder="1"/>
    <xf numFmtId="0" fontId="14" fillId="0" borderId="17" xfId="0" applyFont="1" applyBorder="1"/>
    <xf numFmtId="0" fontId="14" fillId="0" borderId="18" xfId="0" applyFont="1" applyBorder="1"/>
    <xf numFmtId="0" fontId="14" fillId="0" borderId="16" xfId="0" applyFont="1" applyBorder="1"/>
    <xf numFmtId="164" fontId="14" fillId="0" borderId="35" xfId="0" applyNumberFormat="1" applyFont="1" applyBorder="1"/>
    <xf numFmtId="164" fontId="14" fillId="0" borderId="32" xfId="0" applyNumberFormat="1" applyFont="1" applyBorder="1"/>
    <xf numFmtId="0" fontId="14" fillId="0" borderId="8" xfId="0" applyFont="1" applyBorder="1"/>
    <xf numFmtId="0" fontId="0" fillId="0" borderId="25" xfId="0" applyBorder="1" applyAlignment="1">
      <alignment vertical="center"/>
    </xf>
    <xf numFmtId="0" fontId="0" fillId="0" borderId="16" xfId="0" applyBorder="1" applyAlignment="1"/>
    <xf numFmtId="164" fontId="14" fillId="0" borderId="29" xfId="0" applyNumberFormat="1" applyFont="1" applyBorder="1"/>
    <xf numFmtId="175" fontId="14" fillId="0" borderId="12" xfId="1" applyNumberFormat="1" applyFont="1" applyBorder="1"/>
    <xf numFmtId="174" fontId="14" fillId="0" borderId="17" xfId="0" applyNumberFormat="1" applyFont="1" applyBorder="1"/>
    <xf numFmtId="175" fontId="14" fillId="0" borderId="16" xfId="1" applyNumberFormat="1" applyFont="1" applyBorder="1"/>
    <xf numFmtId="0" fontId="14" fillId="0" borderId="33" xfId="0" applyFont="1" applyBorder="1"/>
    <xf numFmtId="0" fontId="0" fillId="0" borderId="10" xfId="0" applyFont="1" applyBorder="1"/>
    <xf numFmtId="0" fontId="14" fillId="0" borderId="3" xfId="0" applyFont="1" applyBorder="1"/>
    <xf numFmtId="0" fontId="14" fillId="0" borderId="4" xfId="0" applyFont="1" applyBorder="1"/>
    <xf numFmtId="43" fontId="14" fillId="0" borderId="4" xfId="1" applyFont="1" applyBorder="1"/>
    <xf numFmtId="0" fontId="14" fillId="0" borderId="5" xfId="0" applyFont="1" applyBorder="1"/>
    <xf numFmtId="175" fontId="14" fillId="0" borderId="3" xfId="1" applyNumberFormat="1" applyFont="1" applyBorder="1"/>
    <xf numFmtId="164" fontId="14" fillId="0" borderId="38" xfId="0" applyNumberFormat="1" applyFont="1" applyBorder="1"/>
    <xf numFmtId="164" fontId="14" fillId="0" borderId="28" xfId="0" applyNumberFormat="1" applyFont="1" applyBorder="1"/>
    <xf numFmtId="0" fontId="14" fillId="0" borderId="0" xfId="0" applyFont="1" applyBorder="1"/>
    <xf numFmtId="43" fontId="14" fillId="0" borderId="0" xfId="1" applyFont="1" applyBorder="1"/>
    <xf numFmtId="164" fontId="14" fillId="0" borderId="0" xfId="0" applyNumberFormat="1" applyFont="1" applyBorder="1"/>
    <xf numFmtId="0" fontId="0" fillId="0" borderId="0" xfId="0" applyFont="1" applyBorder="1"/>
    <xf numFmtId="43" fontId="14" fillId="0" borderId="1" xfId="1" applyFont="1" applyBorder="1"/>
    <xf numFmtId="173" fontId="14" fillId="0" borderId="10" xfId="1" applyNumberFormat="1" applyFont="1" applyBorder="1"/>
    <xf numFmtId="164" fontId="14" fillId="0" borderId="10" xfId="0" applyNumberFormat="1" applyFont="1" applyBorder="1" applyAlignment="1"/>
    <xf numFmtId="172" fontId="14" fillId="0" borderId="10" xfId="1" applyNumberFormat="1" applyFont="1" applyBorder="1"/>
    <xf numFmtId="10" fontId="14" fillId="0" borderId="17" xfId="0" applyNumberFormat="1" applyFont="1" applyBorder="1"/>
    <xf numFmtId="164" fontId="16" fillId="0" borderId="39" xfId="0" applyNumberFormat="1" applyFont="1" applyBorder="1"/>
    <xf numFmtId="164" fontId="16" fillId="0" borderId="19" xfId="0" applyNumberFormat="1" applyFont="1" applyBorder="1"/>
    <xf numFmtId="177" fontId="0" fillId="2" borderId="0" xfId="0" applyNumberFormat="1" applyFill="1" applyBorder="1" applyProtection="1">
      <protection locked="0"/>
    </xf>
    <xf numFmtId="178" fontId="0" fillId="2" borderId="0" xfId="0" applyNumberFormat="1" applyFill="1" applyBorder="1" applyProtection="1">
      <protection locked="0"/>
    </xf>
    <xf numFmtId="0" fontId="0" fillId="0" borderId="6" xfId="0" applyBorder="1"/>
    <xf numFmtId="165" fontId="0" fillId="0" borderId="6" xfId="0" applyNumberFormat="1" applyBorder="1"/>
    <xf numFmtId="165" fontId="0" fillId="0" borderId="8" xfId="0" applyNumberFormat="1" applyBorder="1"/>
    <xf numFmtId="0" fontId="0" fillId="0" borderId="8" xfId="0" applyBorder="1"/>
    <xf numFmtId="0" fontId="2" fillId="0" borderId="6" xfId="0" applyFont="1" applyBorder="1"/>
    <xf numFmtId="0" fontId="2" fillId="0" borderId="8" xfId="0" applyFont="1" applyBorder="1"/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179" fontId="0" fillId="2" borderId="1" xfId="1" applyNumberFormat="1" applyFon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0" borderId="3" xfId="0" applyBorder="1"/>
    <xf numFmtId="172" fontId="0" fillId="0" borderId="0" xfId="0" applyNumberFormat="1" applyBorder="1"/>
    <xf numFmtId="164" fontId="0" fillId="0" borderId="0" xfId="0" applyNumberFormat="1" applyBorder="1"/>
    <xf numFmtId="164" fontId="0" fillId="0" borderId="1" xfId="0" applyNumberFormat="1" applyBorder="1"/>
    <xf numFmtId="180" fontId="0" fillId="0" borderId="9" xfId="0" applyNumberFormat="1" applyBorder="1"/>
    <xf numFmtId="174" fontId="2" fillId="0" borderId="5" xfId="0" applyNumberFormat="1" applyFont="1" applyBorder="1"/>
    <xf numFmtId="173" fontId="11" fillId="0" borderId="4" xfId="1" applyNumberFormat="1" applyFont="1" applyBorder="1"/>
    <xf numFmtId="180" fontId="0" fillId="0" borderId="5" xfId="0" applyNumberFormat="1" applyBorder="1"/>
    <xf numFmtId="0" fontId="2" fillId="0" borderId="12" xfId="0" applyFont="1" applyBorder="1"/>
    <xf numFmtId="0" fontId="2" fillId="0" borderId="10" xfId="0" applyFont="1" applyFill="1" applyBorder="1"/>
    <xf numFmtId="0" fontId="2" fillId="0" borderId="10" xfId="0" applyFont="1" applyBorder="1"/>
    <xf numFmtId="180" fontId="2" fillId="0" borderId="11" xfId="0" applyNumberFormat="1" applyFont="1" applyBorder="1"/>
    <xf numFmtId="0" fontId="3" fillId="0" borderId="3" xfId="0" applyFont="1" applyBorder="1"/>
    <xf numFmtId="0" fontId="0" fillId="0" borderId="0" xfId="0" applyAlignment="1">
      <alignment horizontal="center"/>
    </xf>
    <xf numFmtId="0" fontId="0" fillId="0" borderId="32" xfId="0" applyFont="1" applyBorder="1" applyAlignment="1">
      <alignment horizontal="center" vertical="center"/>
    </xf>
    <xf numFmtId="171" fontId="10" fillId="0" borderId="2" xfId="2" applyNumberFormat="1" applyFont="1" applyBorder="1" applyAlignment="1">
      <alignment horizontal="center" vertical="center"/>
    </xf>
    <xf numFmtId="181" fontId="0" fillId="2" borderId="0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4" fillId="0" borderId="6" xfId="0" applyFont="1" applyBorder="1"/>
    <xf numFmtId="164" fontId="0" fillId="0" borderId="5" xfId="0" applyNumberFormat="1" applyBorder="1"/>
    <xf numFmtId="0" fontId="0" fillId="0" borderId="1" xfId="0" applyFont="1" applyBorder="1"/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0" fillId="2" borderId="5" xfId="0" applyNumberFormat="1" applyFill="1" applyBorder="1" applyAlignment="1" applyProtection="1">
      <alignment horizontal="center" vertical="center" wrapText="1"/>
      <protection locked="0"/>
    </xf>
    <xf numFmtId="14" fontId="0" fillId="2" borderId="7" xfId="0" applyNumberFormat="1" applyFill="1" applyBorder="1" applyAlignment="1" applyProtection="1">
      <alignment horizontal="center" vertical="center" wrapText="1"/>
      <protection locked="0"/>
    </xf>
    <xf numFmtId="171" fontId="10" fillId="0" borderId="2" xfId="2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71" fontId="10" fillId="0" borderId="2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172" fontId="16" fillId="0" borderId="20" xfId="1" applyNumberFormat="1" applyFont="1" applyBorder="1" applyAlignment="1">
      <alignment horizontal="center" vertical="center"/>
    </xf>
    <xf numFmtId="172" fontId="16" fillId="0" borderId="40" xfId="1" applyNumberFormat="1" applyFont="1" applyBorder="1" applyAlignment="1">
      <alignment horizontal="center" vertical="center"/>
    </xf>
    <xf numFmtId="172" fontId="16" fillId="0" borderId="8" xfId="1" applyNumberFormat="1" applyFont="1" applyBorder="1" applyAlignment="1">
      <alignment horizontal="center" vertical="center"/>
    </xf>
    <xf numFmtId="172" fontId="16" fillId="0" borderId="1" xfId="1" applyNumberFormat="1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172" fontId="15" fillId="0" borderId="13" xfId="1" applyNumberFormat="1" applyFont="1" applyBorder="1" applyAlignment="1">
      <alignment horizontal="center" vertical="center"/>
    </xf>
    <xf numFmtId="172" fontId="15" fillId="0" borderId="15" xfId="1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0" fillId="2" borderId="4" xfId="0" applyFill="1" applyBorder="1" applyAlignment="1" applyProtection="1">
      <alignment horizontal="right"/>
      <protection locked="0"/>
    </xf>
    <xf numFmtId="167" fontId="0" fillId="2" borderId="0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82" fontId="0" fillId="2" borderId="0" xfId="0" applyNumberFormat="1" applyFill="1" applyBorder="1" applyProtection="1">
      <protection locked="0"/>
    </xf>
  </cellXfs>
  <cellStyles count="5">
    <cellStyle name="Komma" xfId="1" builtinId="3"/>
    <cellStyle name="Prozent" xfId="3" builtinId="5"/>
    <cellStyle name="Standard" xfId="0" builtinId="0"/>
    <cellStyle name="Standard 2 3" xfId="4" xr:uid="{EFC272A6-1E70-46B5-BC3A-CAA13498ECBF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minare/Wirtschaft/Kalkulation%20&#214;NORM%20B%202061/Unterlagen/Beispiel%20Kalku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e/2015/018-WKO%20-%20MLP%20Brosch&#252;re%202015/Unterlagen/USK-Empfehlung%202015-L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bsrv02.bwb.local\Daten\Projekte\2015\018-WKO%20-%20MLP%20Brosch&#252;re%202015\Unterlagen\USK-Empfehlung%202015-LN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bsrv02.bwb.local\Daten\Projekte\2016\026-WKO%20-%20MLP%20Brosch&#252;re%202016\Unterlagen\USK-Empfehlung%202016-L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werte"/>
      <sheetName val="Kalkulation"/>
      <sheetName val="Kalkulation Geräte"/>
      <sheetName val="K6 Blatt"/>
      <sheetName val="K4 Blatt"/>
      <sheetName val="UML_BGK"/>
      <sheetName val="K5 Blatt"/>
    </sheetNames>
    <sheetDataSet>
      <sheetData sheetId="0">
        <row r="1">
          <cell r="B1">
            <v>9.4499999999999993</v>
          </cell>
        </row>
        <row r="2">
          <cell r="B2">
            <v>9.24</v>
          </cell>
        </row>
        <row r="3">
          <cell r="B3">
            <v>29.25</v>
          </cell>
        </row>
        <row r="4">
          <cell r="B4">
            <v>38.35</v>
          </cell>
        </row>
        <row r="8">
          <cell r="B8">
            <v>2740.3</v>
          </cell>
        </row>
        <row r="13">
          <cell r="B13">
            <v>0.27</v>
          </cell>
        </row>
        <row r="14">
          <cell r="B14">
            <v>0.19919999999999999</v>
          </cell>
        </row>
        <row r="15">
          <cell r="B15">
            <v>0.1933</v>
          </cell>
        </row>
        <row r="16">
          <cell r="B16">
            <v>0.59440000000000004</v>
          </cell>
        </row>
        <row r="18">
          <cell r="B18">
            <v>0.253</v>
          </cell>
        </row>
        <row r="20">
          <cell r="B20">
            <v>0.311</v>
          </cell>
        </row>
        <row r="22">
          <cell r="B22">
            <v>0.6</v>
          </cell>
        </row>
        <row r="23">
          <cell r="B23">
            <v>0.6</v>
          </cell>
        </row>
        <row r="25">
          <cell r="B25">
            <v>0.7</v>
          </cell>
        </row>
        <row r="26">
          <cell r="B26">
            <v>0.15</v>
          </cell>
        </row>
        <row r="28">
          <cell r="B28">
            <v>7.5</v>
          </cell>
        </row>
        <row r="30">
          <cell r="B30">
            <v>60</v>
          </cell>
        </row>
      </sheetData>
      <sheetData sheetId="1"/>
      <sheetData sheetId="2"/>
      <sheetData sheetId="3"/>
      <sheetData sheetId="4">
        <row r="6">
          <cell r="M6">
            <v>74.459999999999994</v>
          </cell>
        </row>
        <row r="8">
          <cell r="M8">
            <v>7.45</v>
          </cell>
        </row>
        <row r="10">
          <cell r="M10">
            <v>42.33</v>
          </cell>
        </row>
        <row r="12">
          <cell r="M12">
            <v>7.19</v>
          </cell>
        </row>
        <row r="14">
          <cell r="H14">
            <v>0</v>
          </cell>
          <cell r="M14">
            <v>0.77</v>
          </cell>
        </row>
        <row r="16">
          <cell r="H16">
            <v>0</v>
          </cell>
          <cell r="M16">
            <v>624.75</v>
          </cell>
        </row>
        <row r="18">
          <cell r="M18">
            <v>782.25</v>
          </cell>
        </row>
        <row r="20">
          <cell r="H20">
            <v>0</v>
          </cell>
          <cell r="M20">
            <v>3.43</v>
          </cell>
        </row>
        <row r="22">
          <cell r="M22">
            <v>0.38</v>
          </cell>
        </row>
        <row r="24">
          <cell r="M24">
            <v>1.1399999999999999</v>
          </cell>
        </row>
        <row r="26">
          <cell r="M26">
            <v>1.21</v>
          </cell>
        </row>
        <row r="28">
          <cell r="M28">
            <v>6.98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L_AZ.XLS"/>
      <sheetName val="SV_SATZ.XLS"/>
      <sheetName val="KALK.XLS"/>
      <sheetName val="LOHNNK"/>
      <sheetName val="KV-TAB 2015 gewichtet"/>
      <sheetName val="Schlechtwetter"/>
    </sheetNames>
    <sheetDataSet>
      <sheetData sheetId="0">
        <row r="58">
          <cell r="H58">
            <v>39</v>
          </cell>
          <cell r="I58">
            <v>39</v>
          </cell>
        </row>
        <row r="79">
          <cell r="H79">
            <v>7.6314285714285699</v>
          </cell>
        </row>
        <row r="86">
          <cell r="H86">
            <v>4.29</v>
          </cell>
        </row>
        <row r="93">
          <cell r="H93">
            <v>0.5</v>
          </cell>
        </row>
        <row r="108">
          <cell r="H108">
            <v>25.86</v>
          </cell>
          <cell r="I108">
            <v>25.892318076923083</v>
          </cell>
        </row>
        <row r="115">
          <cell r="H115">
            <v>1.35</v>
          </cell>
          <cell r="I115">
            <v>1.35</v>
          </cell>
        </row>
        <row r="120">
          <cell r="H120">
            <v>2</v>
          </cell>
          <cell r="I120">
            <v>2</v>
          </cell>
        </row>
        <row r="139">
          <cell r="H139">
            <v>13.85</v>
          </cell>
          <cell r="I139">
            <v>13.655696616857176</v>
          </cell>
        </row>
        <row r="155">
          <cell r="H155">
            <v>5.21</v>
          </cell>
        </row>
        <row r="161">
          <cell r="H161">
            <v>2</v>
          </cell>
          <cell r="I161">
            <v>2</v>
          </cell>
        </row>
        <row r="168">
          <cell r="H168">
            <v>1.31</v>
          </cell>
        </row>
        <row r="174">
          <cell r="H174">
            <v>0.19</v>
          </cell>
        </row>
        <row r="184">
          <cell r="H184">
            <v>0.28000000000000003</v>
          </cell>
        </row>
        <row r="185">
          <cell r="I185">
            <v>0.27500000000000002</v>
          </cell>
        </row>
        <row r="190">
          <cell r="H190">
            <v>0.5</v>
          </cell>
        </row>
        <row r="196">
          <cell r="H196">
            <v>193.66857142857143</v>
          </cell>
          <cell r="I196">
            <v>193.3268814000231</v>
          </cell>
        </row>
        <row r="197">
          <cell r="H197">
            <v>0.51634604036350762</v>
          </cell>
          <cell r="I197">
            <v>0.51725864130133348</v>
          </cell>
        </row>
      </sheetData>
      <sheetData sheetId="1">
        <row r="12">
          <cell r="G12">
            <v>0.5</v>
          </cell>
          <cell r="H12">
            <v>0.5</v>
          </cell>
        </row>
        <row r="15">
          <cell r="G15">
            <v>26.9</v>
          </cell>
          <cell r="H15">
            <v>26.7</v>
          </cell>
        </row>
        <row r="27">
          <cell r="E27">
            <v>4.5000000000000005E-3</v>
          </cell>
        </row>
        <row r="29">
          <cell r="E29">
            <v>3.7000000000000005E-2</v>
          </cell>
          <cell r="F29">
            <v>3.85E-2</v>
          </cell>
        </row>
        <row r="31">
          <cell r="E31">
            <v>1.3000000000000001E-2</v>
          </cell>
        </row>
        <row r="39">
          <cell r="E39">
            <v>4650</v>
          </cell>
        </row>
      </sheetData>
      <sheetData sheetId="2">
        <row r="6">
          <cell r="L6">
            <v>0.51634604036350762</v>
          </cell>
          <cell r="M6">
            <v>0.51725864130133348</v>
          </cell>
        </row>
        <row r="8">
          <cell r="L8">
            <v>26.9</v>
          </cell>
          <cell r="M8">
            <v>26.7</v>
          </cell>
        </row>
        <row r="12">
          <cell r="L12">
            <v>0.65524312522129113</v>
          </cell>
          <cell r="M12">
            <v>0.65536669852878948</v>
          </cell>
        </row>
        <row r="21">
          <cell r="L21">
            <v>12.5903688</v>
          </cell>
          <cell r="M21">
            <v>12.8697499</v>
          </cell>
        </row>
        <row r="409">
          <cell r="M409">
            <v>4.6753751633425669</v>
          </cell>
        </row>
        <row r="418">
          <cell r="L418">
            <v>94.15794522774496</v>
          </cell>
          <cell r="M418">
            <v>95.206771630882429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L_AZ.XLS"/>
      <sheetName val="SV_SATZ.XLS"/>
      <sheetName val="KALK.XLS"/>
      <sheetName val="LOHNNK"/>
      <sheetName val="KV-TAB 2015 gewichtet"/>
      <sheetName val="Schlechtwetter"/>
    </sheetNames>
    <sheetDataSet>
      <sheetData sheetId="0">
        <row r="58">
          <cell r="H58">
            <v>39</v>
          </cell>
          <cell r="I58">
            <v>39</v>
          </cell>
        </row>
        <row r="79">
          <cell r="H79">
            <v>7.6314285714285699</v>
          </cell>
        </row>
        <row r="86">
          <cell r="H86">
            <v>4.29</v>
          </cell>
        </row>
        <row r="93">
          <cell r="H93">
            <v>0.5</v>
          </cell>
        </row>
        <row r="108">
          <cell r="H108">
            <v>25.86</v>
          </cell>
          <cell r="I108">
            <v>25.892318076923083</v>
          </cell>
        </row>
        <row r="115">
          <cell r="H115">
            <v>1.35</v>
          </cell>
          <cell r="I115">
            <v>1.35</v>
          </cell>
        </row>
        <row r="120">
          <cell r="H120">
            <v>2</v>
          </cell>
          <cell r="I120">
            <v>2</v>
          </cell>
        </row>
        <row r="139">
          <cell r="H139">
            <v>13.85</v>
          </cell>
          <cell r="I139">
            <v>13.655696616857176</v>
          </cell>
        </row>
        <row r="155">
          <cell r="H155">
            <v>5.21</v>
          </cell>
        </row>
        <row r="161">
          <cell r="H161">
            <v>2</v>
          </cell>
          <cell r="I161">
            <v>2</v>
          </cell>
        </row>
        <row r="168">
          <cell r="H168">
            <v>1.31</v>
          </cell>
        </row>
        <row r="174">
          <cell r="H174">
            <v>0.19</v>
          </cell>
        </row>
        <row r="184">
          <cell r="H184">
            <v>0.28000000000000003</v>
          </cell>
        </row>
        <row r="185">
          <cell r="I185">
            <v>0.27500000000000002</v>
          </cell>
        </row>
        <row r="190">
          <cell r="H190">
            <v>0.5</v>
          </cell>
        </row>
        <row r="196">
          <cell r="H196">
            <v>193.66857142857143</v>
          </cell>
          <cell r="I196">
            <v>193.3268814000231</v>
          </cell>
        </row>
        <row r="197">
          <cell r="H197">
            <v>0.51634604036350762</v>
          </cell>
          <cell r="I197">
            <v>0.51725864130133348</v>
          </cell>
        </row>
      </sheetData>
      <sheetData sheetId="1">
        <row r="12">
          <cell r="G12">
            <v>0.5</v>
          </cell>
          <cell r="H12">
            <v>0.5</v>
          </cell>
        </row>
        <row r="15">
          <cell r="G15">
            <v>26.9</v>
          </cell>
          <cell r="H15">
            <v>26.7</v>
          </cell>
        </row>
        <row r="27">
          <cell r="E27">
            <v>4.5000000000000005E-3</v>
          </cell>
        </row>
        <row r="29">
          <cell r="E29">
            <v>3.7000000000000005E-2</v>
          </cell>
          <cell r="F29">
            <v>3.85E-2</v>
          </cell>
        </row>
        <row r="31">
          <cell r="E31">
            <v>1.3000000000000001E-2</v>
          </cell>
        </row>
        <row r="39">
          <cell r="E39">
            <v>4650</v>
          </cell>
        </row>
      </sheetData>
      <sheetData sheetId="2">
        <row r="6">
          <cell r="L6">
            <v>0.51634604036350762</v>
          </cell>
          <cell r="M6">
            <v>0.51725864130133348</v>
          </cell>
        </row>
        <row r="8">
          <cell r="L8">
            <v>26.9</v>
          </cell>
          <cell r="M8">
            <v>26.7</v>
          </cell>
        </row>
        <row r="12">
          <cell r="L12">
            <v>0.65524312522129113</v>
          </cell>
          <cell r="M12">
            <v>0.65536669852878948</v>
          </cell>
        </row>
        <row r="21">
          <cell r="L21">
            <v>12.5903688</v>
          </cell>
          <cell r="M21">
            <v>12.8697499</v>
          </cell>
        </row>
        <row r="409">
          <cell r="M409">
            <v>4.6753751633425669</v>
          </cell>
        </row>
        <row r="418">
          <cell r="L418">
            <v>94.15794522774496</v>
          </cell>
          <cell r="M418">
            <v>95.206771630882429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L_AZ.XLS"/>
      <sheetName val="SV_SATZ.XLS"/>
      <sheetName val="KALK.XLS"/>
      <sheetName val="LOHNNK"/>
      <sheetName val="KV-TAB 2015 gewichtet"/>
      <sheetName val="Schlechtwetter"/>
    </sheetNames>
    <sheetDataSet>
      <sheetData sheetId="0">
        <row r="160">
          <cell r="I160">
            <v>2.25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showGridLines="0" workbookViewId="0">
      <selection activeCell="B10" sqref="B10"/>
    </sheetView>
  </sheetViews>
  <sheetFormatPr baseColWidth="10" defaultColWidth="9.06640625" defaultRowHeight="14.25" x14ac:dyDescent="0.45"/>
  <cols>
    <col min="1" max="1" width="6" customWidth="1"/>
    <col min="2" max="2" width="39.73046875" customWidth="1"/>
    <col min="3" max="3" width="14.59765625" customWidth="1"/>
  </cols>
  <sheetData>
    <row r="1" spans="1:3" x14ac:dyDescent="0.45">
      <c r="A1" s="2"/>
      <c r="B1" s="2" t="s">
        <v>24</v>
      </c>
      <c r="C1" s="3" t="s">
        <v>152</v>
      </c>
    </row>
    <row r="2" spans="1:3" x14ac:dyDescent="0.45">
      <c r="A2" s="1" t="s">
        <v>5</v>
      </c>
      <c r="B2" t="s">
        <v>0</v>
      </c>
      <c r="C2" s="156" t="s">
        <v>142</v>
      </c>
    </row>
    <row r="3" spans="1:3" x14ac:dyDescent="0.45">
      <c r="A3" s="1" t="s">
        <v>6</v>
      </c>
      <c r="B3" t="s">
        <v>1</v>
      </c>
      <c r="C3" s="156" t="s">
        <v>143</v>
      </c>
    </row>
    <row r="4" spans="1:3" x14ac:dyDescent="0.45">
      <c r="A4" s="1" t="s">
        <v>7</v>
      </c>
      <c r="B4" s="2" t="s">
        <v>2</v>
      </c>
      <c r="C4" s="156" t="s">
        <v>144</v>
      </c>
    </row>
    <row r="5" spans="1:3" x14ac:dyDescent="0.45">
      <c r="A5" s="1" t="s">
        <v>8</v>
      </c>
      <c r="B5" s="4" t="s">
        <v>22</v>
      </c>
      <c r="C5" s="156"/>
    </row>
    <row r="6" spans="1:3" x14ac:dyDescent="0.45">
      <c r="A6" s="1" t="s">
        <v>9</v>
      </c>
      <c r="B6" s="4" t="s">
        <v>32</v>
      </c>
      <c r="C6" s="156" t="s">
        <v>145</v>
      </c>
    </row>
    <row r="7" spans="1:3" x14ac:dyDescent="0.45">
      <c r="A7" s="1" t="s">
        <v>10</v>
      </c>
      <c r="B7" s="2" t="s">
        <v>3</v>
      </c>
      <c r="C7" s="156" t="s">
        <v>146</v>
      </c>
    </row>
    <row r="8" spans="1:3" x14ac:dyDescent="0.45">
      <c r="A8" s="1" t="s">
        <v>11</v>
      </c>
      <c r="B8" t="s">
        <v>4</v>
      </c>
      <c r="C8" s="156"/>
    </row>
    <row r="9" spans="1:3" x14ac:dyDescent="0.45">
      <c r="A9" s="1" t="s">
        <v>14</v>
      </c>
      <c r="B9" s="2" t="s">
        <v>178</v>
      </c>
      <c r="C9" s="156" t="s">
        <v>147</v>
      </c>
    </row>
    <row r="10" spans="1:3" x14ac:dyDescent="0.45">
      <c r="A10" s="1" t="s">
        <v>15</v>
      </c>
      <c r="B10" t="s">
        <v>12</v>
      </c>
      <c r="C10" s="156"/>
    </row>
    <row r="11" spans="1:3" x14ac:dyDescent="0.45">
      <c r="A11" s="1" t="s">
        <v>16</v>
      </c>
      <c r="B11" t="s">
        <v>140</v>
      </c>
      <c r="C11" s="156" t="s">
        <v>148</v>
      </c>
    </row>
    <row r="12" spans="1:3" x14ac:dyDescent="0.45">
      <c r="A12" s="1" t="s">
        <v>17</v>
      </c>
      <c r="B12" t="s">
        <v>141</v>
      </c>
      <c r="C12" s="156" t="s">
        <v>149</v>
      </c>
    </row>
    <row r="13" spans="1:3" x14ac:dyDescent="0.45">
      <c r="A13" s="1" t="s">
        <v>18</v>
      </c>
      <c r="B13" s="2" t="s">
        <v>130</v>
      </c>
      <c r="C13" s="156" t="s">
        <v>149</v>
      </c>
    </row>
    <row r="14" spans="1:3" x14ac:dyDescent="0.45">
      <c r="A14" s="1" t="s">
        <v>19</v>
      </c>
      <c r="B14" t="s">
        <v>13</v>
      </c>
      <c r="C14" s="156"/>
    </row>
    <row r="15" spans="1:3" x14ac:dyDescent="0.45">
      <c r="A15" s="1" t="s">
        <v>20</v>
      </c>
      <c r="B15" s="2" t="s">
        <v>131</v>
      </c>
      <c r="C15" s="156" t="s">
        <v>150</v>
      </c>
    </row>
    <row r="16" spans="1:3" x14ac:dyDescent="0.45">
      <c r="A16" s="1" t="s">
        <v>23</v>
      </c>
      <c r="B16" t="s">
        <v>21</v>
      </c>
      <c r="C16" s="156"/>
    </row>
  </sheetData>
  <pageMargins left="0.7" right="0.7" top="0.75" bottom="0.75" header="0.3" footer="0.3"/>
  <pageSetup paperSize="9" orientation="portrait" r:id="rId1"/>
  <ignoredErrors>
    <ignoredError sqref="A2:A7 A8:A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4500-2260-4838-A365-0EF3212EF349}">
  <sheetPr>
    <tabColor rgb="FFFFC000"/>
  </sheetPr>
  <dimension ref="A1:F60"/>
  <sheetViews>
    <sheetView showGridLines="0" tabSelected="1" topLeftCell="A19" zoomScaleNormal="100" workbookViewId="0">
      <selection activeCell="E37" sqref="E37"/>
    </sheetView>
  </sheetViews>
  <sheetFormatPr baseColWidth="10" defaultRowHeight="14.25" x14ac:dyDescent="0.45"/>
  <cols>
    <col min="1" max="1" width="3.53125" customWidth="1"/>
    <col min="2" max="2" width="32.06640625" customWidth="1"/>
    <col min="3" max="3" width="17.59765625" customWidth="1"/>
    <col min="4" max="4" width="7.06640625" customWidth="1"/>
    <col min="5" max="6" width="11.19921875" customWidth="1"/>
  </cols>
  <sheetData>
    <row r="1" spans="1:6" x14ac:dyDescent="0.45">
      <c r="A1" s="13"/>
      <c r="B1" s="7" t="s">
        <v>25</v>
      </c>
      <c r="C1" s="160" t="s">
        <v>105</v>
      </c>
      <c r="D1" s="8"/>
      <c r="E1" s="171" t="s">
        <v>129</v>
      </c>
      <c r="F1" s="173">
        <v>44409</v>
      </c>
    </row>
    <row r="2" spans="1:6" x14ac:dyDescent="0.45">
      <c r="A2" s="14"/>
      <c r="B2" s="4" t="s">
        <v>31</v>
      </c>
      <c r="C2" s="37">
        <v>50</v>
      </c>
      <c r="D2" s="9"/>
      <c r="E2" s="172"/>
      <c r="F2" s="174"/>
    </row>
    <row r="3" spans="1:6" x14ac:dyDescent="0.45">
      <c r="A3" s="15"/>
      <c r="B3" s="2" t="s">
        <v>172</v>
      </c>
      <c r="C3" s="161" t="s">
        <v>175</v>
      </c>
      <c r="D3" s="10"/>
      <c r="E3" s="139"/>
      <c r="F3" s="140"/>
    </row>
    <row r="4" spans="1:6" x14ac:dyDescent="0.45">
      <c r="A4" s="16"/>
      <c r="B4" s="4"/>
      <c r="C4" s="4"/>
      <c r="D4" s="17"/>
      <c r="E4" s="165" t="s">
        <v>44</v>
      </c>
      <c r="F4" s="168" t="s">
        <v>45</v>
      </c>
    </row>
    <row r="5" spans="1:6" x14ac:dyDescent="0.45">
      <c r="A5" s="14" t="s">
        <v>5</v>
      </c>
      <c r="B5" s="4" t="s">
        <v>174</v>
      </c>
      <c r="C5" s="38">
        <v>100000</v>
      </c>
      <c r="D5" s="5"/>
      <c r="E5" s="166"/>
      <c r="F5" s="169"/>
    </row>
    <row r="6" spans="1:6" x14ac:dyDescent="0.45">
      <c r="A6" s="14" t="s">
        <v>6</v>
      </c>
      <c r="B6" s="2" t="s">
        <v>27</v>
      </c>
      <c r="C6" s="39">
        <v>5000</v>
      </c>
      <c r="D6" s="5"/>
      <c r="E6" s="167"/>
      <c r="F6" s="170"/>
    </row>
    <row r="7" spans="1:6" x14ac:dyDescent="0.45">
      <c r="A7" s="14" t="s">
        <v>7</v>
      </c>
      <c r="B7" s="4" t="s">
        <v>26</v>
      </c>
      <c r="C7" s="19">
        <f>SUM(C5:C6)</f>
        <v>105000</v>
      </c>
      <c r="D7" s="5"/>
      <c r="E7" s="133"/>
      <c r="F7" s="18"/>
    </row>
    <row r="8" spans="1:6" x14ac:dyDescent="0.45">
      <c r="A8" s="14" t="s">
        <v>8</v>
      </c>
      <c r="B8" s="4" t="s">
        <v>29</v>
      </c>
      <c r="C8" s="40">
        <v>6</v>
      </c>
      <c r="D8" s="20"/>
      <c r="E8" s="133"/>
      <c r="F8" s="18"/>
    </row>
    <row r="9" spans="1:6" x14ac:dyDescent="0.45">
      <c r="A9" s="14" t="s">
        <v>9</v>
      </c>
      <c r="B9" s="4" t="s">
        <v>28</v>
      </c>
      <c r="C9" s="38">
        <v>30000</v>
      </c>
      <c r="D9" s="5"/>
      <c r="E9" s="133"/>
      <c r="F9" s="18"/>
    </row>
    <row r="10" spans="1:6" x14ac:dyDescent="0.45">
      <c r="A10" s="14" t="s">
        <v>10</v>
      </c>
      <c r="B10" s="4" t="s">
        <v>153</v>
      </c>
      <c r="C10" s="4"/>
      <c r="D10" s="17"/>
      <c r="E10" s="134">
        <f>(C7-C9)/C8</f>
        <v>12500</v>
      </c>
      <c r="F10" s="18"/>
    </row>
    <row r="11" spans="1:6" x14ac:dyDescent="0.45">
      <c r="A11" s="16"/>
      <c r="B11" s="4"/>
      <c r="C11" s="4"/>
      <c r="D11" s="17"/>
      <c r="E11" s="133"/>
      <c r="F11" s="18"/>
    </row>
    <row r="12" spans="1:6" x14ac:dyDescent="0.45">
      <c r="A12" s="14" t="s">
        <v>11</v>
      </c>
      <c r="B12" s="4" t="s">
        <v>30</v>
      </c>
      <c r="C12" s="41">
        <v>0.05</v>
      </c>
      <c r="D12" s="21"/>
      <c r="E12" s="133"/>
      <c r="F12" s="18"/>
    </row>
    <row r="13" spans="1:6" x14ac:dyDescent="0.45">
      <c r="A13" s="14" t="s">
        <v>14</v>
      </c>
      <c r="B13" s="4" t="s">
        <v>155</v>
      </c>
      <c r="C13" s="4"/>
      <c r="D13" s="17"/>
      <c r="E13" s="134">
        <f>(C7+C9)*C12/2</f>
        <v>3375</v>
      </c>
      <c r="F13" s="18"/>
    </row>
    <row r="14" spans="1:6" x14ac:dyDescent="0.45">
      <c r="A14" s="16"/>
      <c r="B14" s="4"/>
      <c r="C14" s="4"/>
      <c r="D14" s="17"/>
      <c r="E14" s="133"/>
      <c r="F14" s="18"/>
    </row>
    <row r="15" spans="1:6" x14ac:dyDescent="0.45">
      <c r="A15" s="14" t="s">
        <v>15</v>
      </c>
      <c r="B15" s="4" t="s">
        <v>158</v>
      </c>
      <c r="C15" s="42">
        <v>0.6</v>
      </c>
      <c r="D15" s="17"/>
      <c r="E15" s="133"/>
      <c r="F15" s="18"/>
    </row>
    <row r="16" spans="1:6" x14ac:dyDescent="0.45">
      <c r="A16" s="14" t="s">
        <v>16</v>
      </c>
      <c r="B16" s="2" t="s">
        <v>154</v>
      </c>
      <c r="C16" s="2"/>
      <c r="D16" s="6"/>
      <c r="E16" s="135">
        <f>E10*C15</f>
        <v>7500</v>
      </c>
      <c r="F16" s="18"/>
    </row>
    <row r="17" spans="1:6" x14ac:dyDescent="0.45">
      <c r="A17" s="14" t="s">
        <v>17</v>
      </c>
      <c r="B17" s="4" t="s">
        <v>22</v>
      </c>
      <c r="C17" s="4"/>
      <c r="D17" s="17"/>
      <c r="E17" s="134">
        <f>SUM(E10:E16)</f>
        <v>23375</v>
      </c>
      <c r="F17" s="18"/>
    </row>
    <row r="18" spans="1:6" x14ac:dyDescent="0.45">
      <c r="A18" s="16"/>
      <c r="B18" s="4"/>
      <c r="C18" s="4"/>
      <c r="D18" s="17"/>
      <c r="E18" s="134"/>
      <c r="F18" s="18"/>
    </row>
    <row r="19" spans="1:6" x14ac:dyDescent="0.45">
      <c r="A19" s="14" t="s">
        <v>18</v>
      </c>
      <c r="B19" s="4" t="s">
        <v>33</v>
      </c>
      <c r="C19" s="43">
        <v>0</v>
      </c>
      <c r="D19" s="22" t="s">
        <v>156</v>
      </c>
      <c r="E19" s="134">
        <f>C19*E17</f>
        <v>0</v>
      </c>
      <c r="F19" s="18"/>
    </row>
    <row r="20" spans="1:6" x14ac:dyDescent="0.45">
      <c r="A20" s="14" t="s">
        <v>19</v>
      </c>
      <c r="B20" s="2" t="s">
        <v>177</v>
      </c>
      <c r="C20" s="39">
        <v>1000</v>
      </c>
      <c r="D20" s="6"/>
      <c r="E20" s="135">
        <f>C20</f>
        <v>1000</v>
      </c>
      <c r="F20" s="18"/>
    </row>
    <row r="21" spans="1:6" x14ac:dyDescent="0.45">
      <c r="A21" s="14" t="s">
        <v>20</v>
      </c>
      <c r="B21" s="4" t="s">
        <v>4</v>
      </c>
      <c r="C21" s="4"/>
      <c r="D21" s="17"/>
      <c r="E21" s="134">
        <f>SUM(E17:E20)</f>
        <v>24375</v>
      </c>
      <c r="F21" s="18"/>
    </row>
    <row r="22" spans="1:6" x14ac:dyDescent="0.45">
      <c r="A22" s="15" t="s">
        <v>23</v>
      </c>
      <c r="B22" s="2" t="s">
        <v>179</v>
      </c>
      <c r="C22" s="141">
        <v>1200</v>
      </c>
      <c r="D22" s="11"/>
      <c r="E22" s="136"/>
      <c r="F22" s="23"/>
    </row>
    <row r="23" spans="1:6" x14ac:dyDescent="0.45">
      <c r="A23" s="14" t="s">
        <v>46</v>
      </c>
      <c r="B23" s="4" t="s">
        <v>157</v>
      </c>
      <c r="C23" s="4"/>
      <c r="D23" s="17"/>
      <c r="E23" s="143"/>
      <c r="F23" s="163">
        <f>E21/C22</f>
        <v>20.3125</v>
      </c>
    </row>
    <row r="24" spans="1:6" x14ac:dyDescent="0.45">
      <c r="A24" s="16"/>
      <c r="B24" s="4"/>
      <c r="C24" s="4"/>
      <c r="D24" s="17"/>
      <c r="E24" s="133"/>
      <c r="F24" s="18"/>
    </row>
    <row r="25" spans="1:6" x14ac:dyDescent="0.45">
      <c r="A25" s="14" t="s">
        <v>47</v>
      </c>
      <c r="B25" s="4" t="s">
        <v>50</v>
      </c>
      <c r="C25" s="4"/>
      <c r="D25" s="17"/>
      <c r="E25" s="133"/>
      <c r="F25" s="18"/>
    </row>
    <row r="26" spans="1:6" x14ac:dyDescent="0.45">
      <c r="A26" s="14" t="s">
        <v>48</v>
      </c>
      <c r="B26" s="4" t="s">
        <v>34</v>
      </c>
      <c r="C26" s="131">
        <v>40</v>
      </c>
      <c r="D26" s="17"/>
      <c r="E26" s="133"/>
      <c r="F26" s="18"/>
    </row>
    <row r="27" spans="1:6" x14ac:dyDescent="0.45">
      <c r="A27" s="14" t="s">
        <v>49</v>
      </c>
      <c r="B27" s="4" t="s">
        <v>51</v>
      </c>
      <c r="C27" s="142">
        <v>1.1000000000000001</v>
      </c>
      <c r="D27" s="17"/>
      <c r="E27" s="133"/>
      <c r="F27" s="24">
        <f>C26*C27</f>
        <v>44</v>
      </c>
    </row>
    <row r="28" spans="1:6" x14ac:dyDescent="0.45">
      <c r="A28" s="16"/>
      <c r="B28" s="4"/>
      <c r="C28" s="4"/>
      <c r="D28" s="17"/>
      <c r="E28" s="133"/>
      <c r="F28" s="18"/>
    </row>
    <row r="29" spans="1:6" x14ac:dyDescent="0.45">
      <c r="A29" s="14" t="s">
        <v>54</v>
      </c>
      <c r="B29" s="4" t="s">
        <v>70</v>
      </c>
      <c r="C29" s="4"/>
      <c r="D29" s="17"/>
      <c r="E29" s="133"/>
      <c r="F29" s="18"/>
    </row>
    <row r="30" spans="1:6" x14ac:dyDescent="0.45">
      <c r="A30" s="14" t="s">
        <v>55</v>
      </c>
      <c r="B30" s="4" t="s">
        <v>52</v>
      </c>
      <c r="C30" s="281">
        <v>0.12</v>
      </c>
      <c r="D30" s="17"/>
      <c r="E30" s="133"/>
      <c r="F30" s="18"/>
    </row>
    <row r="31" spans="1:6" x14ac:dyDescent="0.45">
      <c r="A31" s="14" t="s">
        <v>56</v>
      </c>
      <c r="B31" s="4" t="s">
        <v>53</v>
      </c>
      <c r="C31" s="132">
        <v>1</v>
      </c>
      <c r="D31" s="25"/>
      <c r="E31" s="133"/>
      <c r="F31" s="18"/>
    </row>
    <row r="32" spans="1:6" x14ac:dyDescent="0.45">
      <c r="A32" s="14" t="s">
        <v>57</v>
      </c>
      <c r="B32" s="2" t="s">
        <v>35</v>
      </c>
      <c r="C32" s="12">
        <f>C2</f>
        <v>50</v>
      </c>
      <c r="D32" s="6"/>
      <c r="E32" s="136"/>
      <c r="F32" s="23"/>
    </row>
    <row r="33" spans="1:6" x14ac:dyDescent="0.45">
      <c r="A33" s="14"/>
      <c r="B33" s="4" t="s">
        <v>159</v>
      </c>
      <c r="C33" s="27"/>
      <c r="D33" s="17"/>
      <c r="E33" s="143"/>
      <c r="F33" s="163">
        <f>C30*C31*C32</f>
        <v>6</v>
      </c>
    </row>
    <row r="34" spans="1:6" x14ac:dyDescent="0.45">
      <c r="A34" s="14" t="s">
        <v>58</v>
      </c>
      <c r="B34" s="4" t="s">
        <v>176</v>
      </c>
      <c r="C34" s="43">
        <v>0.1</v>
      </c>
      <c r="D34" s="22"/>
      <c r="E34" s="133"/>
      <c r="F34" s="24">
        <f>C34*F33</f>
        <v>0.60000000000000009</v>
      </c>
    </row>
    <row r="35" spans="1:6" x14ac:dyDescent="0.45">
      <c r="A35" s="14" t="s">
        <v>59</v>
      </c>
      <c r="B35" s="4" t="s">
        <v>36</v>
      </c>
      <c r="C35" s="44">
        <v>1</v>
      </c>
      <c r="D35" s="17"/>
      <c r="E35" s="133"/>
      <c r="F35" s="24">
        <f>C35</f>
        <v>1</v>
      </c>
    </row>
    <row r="36" spans="1:6" x14ac:dyDescent="0.45">
      <c r="A36" s="16"/>
      <c r="B36" s="2"/>
      <c r="C36" s="2"/>
      <c r="D36" s="6"/>
      <c r="E36" s="136"/>
      <c r="F36" s="23"/>
    </row>
    <row r="37" spans="1:6" x14ac:dyDescent="0.45">
      <c r="A37" s="14" t="s">
        <v>60</v>
      </c>
      <c r="B37" s="28" t="s">
        <v>37</v>
      </c>
      <c r="C37" s="28"/>
      <c r="D37" s="29"/>
      <c r="E37" s="137"/>
      <c r="F37" s="30">
        <f>SUM(F23:F36)</f>
        <v>71.912499999999994</v>
      </c>
    </row>
    <row r="38" spans="1:6" x14ac:dyDescent="0.45">
      <c r="A38" s="16"/>
      <c r="B38" s="4"/>
      <c r="C38" s="4"/>
      <c r="D38" s="17"/>
      <c r="E38" s="133"/>
      <c r="F38" s="18"/>
    </row>
    <row r="39" spans="1:6" x14ac:dyDescent="0.45">
      <c r="A39" s="14" t="s">
        <v>61</v>
      </c>
      <c r="B39" s="4" t="s">
        <v>180</v>
      </c>
      <c r="C39" s="4"/>
      <c r="D39" s="17"/>
      <c r="E39" s="133"/>
      <c r="F39" s="18"/>
    </row>
    <row r="40" spans="1:6" x14ac:dyDescent="0.45">
      <c r="A40" s="14" t="s">
        <v>62</v>
      </c>
      <c r="B40" s="4" t="s">
        <v>38</v>
      </c>
      <c r="C40" s="31">
        <v>1</v>
      </c>
      <c r="D40" s="21"/>
      <c r="E40" s="133"/>
      <c r="F40" s="18"/>
    </row>
    <row r="41" spans="1:6" x14ac:dyDescent="0.45">
      <c r="A41" s="14" t="s">
        <v>63</v>
      </c>
      <c r="B41" s="4" t="s">
        <v>139</v>
      </c>
      <c r="C41" s="41">
        <v>0</v>
      </c>
      <c r="D41" s="21"/>
      <c r="E41" s="133"/>
      <c r="F41" s="18"/>
    </row>
    <row r="42" spans="1:6" x14ac:dyDescent="0.45">
      <c r="A42" s="14" t="s">
        <v>64</v>
      </c>
      <c r="B42" s="4" t="s">
        <v>39</v>
      </c>
      <c r="C42" s="41">
        <v>0.15</v>
      </c>
      <c r="D42" s="21"/>
      <c r="E42" s="133"/>
      <c r="F42" s="18"/>
    </row>
    <row r="43" spans="1:6" x14ac:dyDescent="0.45">
      <c r="A43" s="14" t="s">
        <v>65</v>
      </c>
      <c r="B43" s="4" t="s">
        <v>173</v>
      </c>
      <c r="C43" s="41">
        <v>5.0000000000000001E-3</v>
      </c>
      <c r="D43" s="21"/>
      <c r="E43" s="133"/>
      <c r="F43" s="18"/>
    </row>
    <row r="44" spans="1:6" x14ac:dyDescent="0.45">
      <c r="A44" s="14" t="s">
        <v>66</v>
      </c>
      <c r="B44" s="4" t="s">
        <v>40</v>
      </c>
      <c r="C44" s="41">
        <v>0.06</v>
      </c>
      <c r="D44" s="21"/>
      <c r="E44" s="133"/>
      <c r="F44" s="18"/>
    </row>
    <row r="45" spans="1:6" x14ac:dyDescent="0.45">
      <c r="A45" s="14" t="s">
        <v>67</v>
      </c>
      <c r="B45" s="2" t="s">
        <v>41</v>
      </c>
      <c r="C45" s="45">
        <v>0.05</v>
      </c>
      <c r="D45" s="21"/>
      <c r="E45" s="133"/>
      <c r="F45" s="18"/>
    </row>
    <row r="46" spans="1:6" x14ac:dyDescent="0.45">
      <c r="A46" s="14" t="s">
        <v>68</v>
      </c>
      <c r="B46" s="123" t="s">
        <v>181</v>
      </c>
      <c r="C46" s="32">
        <f>C40*(1+C41)*(1+C42)*(1+C43)*(1+C44)*(1+C45)</f>
        <v>1.2863497499999998</v>
      </c>
      <c r="D46" s="33"/>
      <c r="E46" s="133"/>
      <c r="F46" s="18"/>
    </row>
    <row r="47" spans="1:6" x14ac:dyDescent="0.45">
      <c r="A47" s="14" t="s">
        <v>69</v>
      </c>
      <c r="B47" s="2" t="s">
        <v>182</v>
      </c>
      <c r="C47" s="46">
        <f>C46-1</f>
        <v>0.28634974999999985</v>
      </c>
      <c r="D47" s="47"/>
      <c r="E47" s="136"/>
      <c r="F47" s="26">
        <f>C47*F37</f>
        <v>20.592126396874988</v>
      </c>
    </row>
    <row r="48" spans="1:6" x14ac:dyDescent="0.45">
      <c r="A48" s="16"/>
      <c r="B48" s="4"/>
      <c r="C48" s="4"/>
      <c r="D48" s="17"/>
      <c r="E48" s="133"/>
      <c r="F48" s="18"/>
    </row>
    <row r="49" spans="1:6" x14ac:dyDescent="0.45">
      <c r="A49" s="15" t="s">
        <v>71</v>
      </c>
      <c r="B49" s="34" t="s">
        <v>43</v>
      </c>
      <c r="C49" s="34"/>
      <c r="D49" s="35"/>
      <c r="E49" s="138"/>
      <c r="F49" s="36">
        <f>SUM(F37:F48)</f>
        <v>92.504626396874983</v>
      </c>
    </row>
    <row r="54" spans="1:6" x14ac:dyDescent="0.45">
      <c r="A54" s="155" t="str">
        <f>A49</f>
        <v>36</v>
      </c>
      <c r="B54" s="7" t="str">
        <f t="shared" ref="B54:F54" si="0">B49</f>
        <v>Preis des Gerätebetriebs pro h</v>
      </c>
      <c r="C54" s="7"/>
      <c r="D54" s="7"/>
      <c r="E54" s="7"/>
      <c r="F54" s="148">
        <f t="shared" si="0"/>
        <v>92.504626396874983</v>
      </c>
    </row>
    <row r="55" spans="1:6" x14ac:dyDescent="0.45">
      <c r="A55" s="143"/>
      <c r="B55" s="7" t="s">
        <v>132</v>
      </c>
      <c r="C55" s="149">
        <f>Gerätekosten!C20</f>
        <v>15</v>
      </c>
      <c r="D55" s="7" t="s">
        <v>133</v>
      </c>
      <c r="E55" s="7"/>
      <c r="F55" s="150">
        <f>F54/C55</f>
        <v>6.1669750931249991</v>
      </c>
    </row>
    <row r="56" spans="1:6" x14ac:dyDescent="0.45">
      <c r="A56" s="133"/>
      <c r="B56" s="4" t="s">
        <v>161</v>
      </c>
      <c r="C56" s="145">
        <f>Gerätekosten!C25</f>
        <v>500</v>
      </c>
      <c r="D56" s="4"/>
      <c r="E56" s="4"/>
      <c r="F56" s="18"/>
    </row>
    <row r="57" spans="1:6" x14ac:dyDescent="0.45">
      <c r="A57" s="133"/>
      <c r="B57" s="4" t="s">
        <v>134</v>
      </c>
      <c r="C57" s="144">
        <f>Gerätekosten!C26</f>
        <v>1200</v>
      </c>
      <c r="D57" s="4" t="s">
        <v>133</v>
      </c>
      <c r="E57" s="145">
        <f>C56/C57</f>
        <v>0.41666666666666669</v>
      </c>
      <c r="F57" s="18"/>
    </row>
    <row r="58" spans="1:6" x14ac:dyDescent="0.45">
      <c r="A58" s="133"/>
      <c r="B58" s="4" t="s">
        <v>135</v>
      </c>
      <c r="C58" s="31">
        <f>C47</f>
        <v>0.28634974999999985</v>
      </c>
      <c r="D58" s="4"/>
      <c r="E58" s="146">
        <f>E57*C58</f>
        <v>0.11931239583333328</v>
      </c>
      <c r="F58" s="18"/>
    </row>
    <row r="59" spans="1:6" x14ac:dyDescent="0.45">
      <c r="A59" s="136"/>
      <c r="B59" s="2"/>
      <c r="C59" s="2"/>
      <c r="D59" s="2"/>
      <c r="E59" s="146">
        <f>SUM(E57:E58)</f>
        <v>0.53597906249999994</v>
      </c>
      <c r="F59" s="147">
        <f>E59</f>
        <v>0.53597906249999994</v>
      </c>
    </row>
    <row r="60" spans="1:6" x14ac:dyDescent="0.45">
      <c r="A60" s="151"/>
      <c r="B60" s="152" t="s">
        <v>117</v>
      </c>
      <c r="C60" s="153"/>
      <c r="D60" s="153"/>
      <c r="E60" s="153"/>
      <c r="F60" s="154">
        <f>SUM(F55:F59)</f>
        <v>6.7029541556249992</v>
      </c>
    </row>
  </sheetData>
  <sheetProtection formatColumns="0"/>
  <mergeCells count="4">
    <mergeCell ref="E4:E6"/>
    <mergeCell ref="F4:F6"/>
    <mergeCell ref="E1:E2"/>
    <mergeCell ref="F1:F2"/>
  </mergeCells>
  <pageMargins left="0.7" right="0.7" top="0.78740157499999996" bottom="0.78740157499999996" header="0.3" footer="0.3"/>
  <pageSetup paperSize="9" orientation="portrait" r:id="rId1"/>
  <ignoredErrors>
    <ignoredError sqref="A1:A21 A22:A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9358-0E24-4944-B8D1-E36B397978CA}">
  <sheetPr>
    <tabColor rgb="FFFFC000"/>
  </sheetPr>
  <dimension ref="A1:L27"/>
  <sheetViews>
    <sheetView showGridLines="0" zoomScaleNormal="100" workbookViewId="0">
      <selection sqref="A1:L27"/>
    </sheetView>
  </sheetViews>
  <sheetFormatPr baseColWidth="10" defaultRowHeight="13.15" x14ac:dyDescent="0.45"/>
  <cols>
    <col min="1" max="1" width="3.73046875" style="53" customWidth="1"/>
    <col min="2" max="2" width="16.59765625" style="53" customWidth="1"/>
    <col min="3" max="3" width="10.06640625" style="53" customWidth="1"/>
    <col min="4" max="4" width="6.6640625" style="53" customWidth="1"/>
    <col min="5" max="5" width="6.73046875" style="53" customWidth="1"/>
    <col min="6" max="6" width="11.796875" style="53" customWidth="1"/>
    <col min="7" max="7" width="7.9296875" style="53" customWidth="1"/>
    <col min="8" max="8" width="10.59765625" style="53" customWidth="1"/>
    <col min="9" max="9" width="10.3984375" style="53" customWidth="1"/>
    <col min="10" max="10" width="11.796875" style="53" customWidth="1"/>
    <col min="11" max="11" width="7.9296875" style="53" customWidth="1"/>
    <col min="12" max="12" width="11.796875" style="53" customWidth="1"/>
    <col min="13" max="16384" width="10.6640625" style="53"/>
  </cols>
  <sheetData>
    <row r="1" spans="1:12" ht="18" x14ac:dyDescent="0.45">
      <c r="A1" s="48" t="s">
        <v>72</v>
      </c>
      <c r="B1" s="49" t="s">
        <v>73</v>
      </c>
      <c r="C1" s="50" t="s">
        <v>74</v>
      </c>
      <c r="D1" s="215"/>
      <c r="E1" s="215"/>
      <c r="F1" s="215"/>
      <c r="G1" s="215"/>
      <c r="H1" s="215"/>
      <c r="I1" s="215"/>
      <c r="J1" s="216"/>
      <c r="K1" s="51" t="s">
        <v>75</v>
      </c>
      <c r="L1" s="52"/>
    </row>
    <row r="2" spans="1:12" ht="18.399999999999999" customHeight="1" x14ac:dyDescent="0.45">
      <c r="A2" s="54"/>
      <c r="B2" s="217" t="s">
        <v>76</v>
      </c>
      <c r="C2" s="218"/>
      <c r="D2" s="218"/>
      <c r="E2" s="219"/>
      <c r="F2" s="217" t="s">
        <v>77</v>
      </c>
      <c r="G2" s="219"/>
      <c r="H2" s="217" t="s">
        <v>78</v>
      </c>
      <c r="I2" s="219"/>
      <c r="J2" s="55" t="s">
        <v>79</v>
      </c>
      <c r="K2" s="220"/>
      <c r="L2" s="221"/>
    </row>
    <row r="3" spans="1:12" ht="13.5" customHeight="1" x14ac:dyDescent="0.45">
      <c r="A3" s="54"/>
      <c r="B3" s="222"/>
      <c r="C3" s="223"/>
      <c r="D3" s="223"/>
      <c r="E3" s="224"/>
      <c r="F3" s="228"/>
      <c r="G3" s="229"/>
      <c r="H3" s="222"/>
      <c r="I3" s="224"/>
      <c r="J3" s="232"/>
      <c r="K3" s="233"/>
      <c r="L3" s="234"/>
    </row>
    <row r="4" spans="1:12" ht="14.65" customHeight="1" thickBot="1" x14ac:dyDescent="0.5">
      <c r="A4" s="56"/>
      <c r="B4" s="225"/>
      <c r="C4" s="226"/>
      <c r="D4" s="226"/>
      <c r="E4" s="227"/>
      <c r="F4" s="230"/>
      <c r="G4" s="231"/>
      <c r="H4" s="225"/>
      <c r="I4" s="227"/>
      <c r="J4" s="235" t="s">
        <v>80</v>
      </c>
      <c r="K4" s="236"/>
      <c r="L4" s="237"/>
    </row>
    <row r="5" spans="1:12" ht="13.15" customHeight="1" x14ac:dyDescent="0.45">
      <c r="A5" s="199" t="s">
        <v>81</v>
      </c>
      <c r="B5" s="201" t="s">
        <v>82</v>
      </c>
      <c r="C5" s="202"/>
      <c r="D5" s="207" t="s">
        <v>83</v>
      </c>
      <c r="E5" s="210" t="s">
        <v>84</v>
      </c>
      <c r="F5" s="213" t="s">
        <v>85</v>
      </c>
      <c r="G5" s="193" t="s">
        <v>86</v>
      </c>
      <c r="H5" s="194"/>
      <c r="I5" s="190" t="s">
        <v>87</v>
      </c>
      <c r="J5" s="190" t="s">
        <v>88</v>
      </c>
      <c r="K5" s="190" t="s">
        <v>89</v>
      </c>
      <c r="L5" s="190" t="s">
        <v>90</v>
      </c>
    </row>
    <row r="6" spans="1:12" ht="13.15" customHeight="1" x14ac:dyDescent="0.45">
      <c r="A6" s="200"/>
      <c r="B6" s="203"/>
      <c r="C6" s="204"/>
      <c r="D6" s="208"/>
      <c r="E6" s="211"/>
      <c r="F6" s="214"/>
      <c r="G6" s="195"/>
      <c r="H6" s="196"/>
      <c r="I6" s="191"/>
      <c r="J6" s="191"/>
      <c r="K6" s="191"/>
      <c r="L6" s="191"/>
    </row>
    <row r="7" spans="1:12" ht="13.15" customHeight="1" x14ac:dyDescent="0.45">
      <c r="A7" s="200"/>
      <c r="B7" s="203"/>
      <c r="C7" s="204"/>
      <c r="D7" s="208"/>
      <c r="E7" s="211"/>
      <c r="F7" s="214"/>
      <c r="G7" s="197"/>
      <c r="H7" s="198"/>
      <c r="I7" s="57"/>
      <c r="J7" s="57"/>
      <c r="K7" s="57"/>
      <c r="L7" s="57"/>
    </row>
    <row r="8" spans="1:12" ht="14.65" customHeight="1" x14ac:dyDescent="0.45">
      <c r="A8" s="200"/>
      <c r="B8" s="203"/>
      <c r="C8" s="204"/>
      <c r="D8" s="209"/>
      <c r="E8" s="211"/>
      <c r="F8" s="214"/>
      <c r="G8" s="58" t="s">
        <v>91</v>
      </c>
      <c r="H8" s="58" t="s">
        <v>92</v>
      </c>
      <c r="I8" s="58" t="s">
        <v>92</v>
      </c>
      <c r="J8" s="58" t="s">
        <v>92</v>
      </c>
      <c r="K8" s="58" t="s">
        <v>91</v>
      </c>
      <c r="L8" s="58" t="s">
        <v>92</v>
      </c>
    </row>
    <row r="9" spans="1:12" ht="14.25" x14ac:dyDescent="0.45">
      <c r="A9" s="187"/>
      <c r="B9" s="205"/>
      <c r="C9" s="206"/>
      <c r="D9" s="58" t="s">
        <v>93</v>
      </c>
      <c r="E9" s="212"/>
      <c r="F9" s="59"/>
      <c r="G9" s="60" t="s">
        <v>94</v>
      </c>
      <c r="H9" s="61" t="s">
        <v>95</v>
      </c>
      <c r="I9" s="60"/>
      <c r="J9" s="61" t="s">
        <v>96</v>
      </c>
      <c r="K9" s="60" t="s">
        <v>97</v>
      </c>
      <c r="L9" s="61" t="s">
        <v>98</v>
      </c>
    </row>
    <row r="10" spans="1:12" ht="14.65" customHeight="1" thickBot="1" x14ac:dyDescent="0.5">
      <c r="A10" s="157">
        <v>1</v>
      </c>
      <c r="B10" s="192">
        <v>2</v>
      </c>
      <c r="C10" s="192"/>
      <c r="D10" s="157">
        <v>3</v>
      </c>
      <c r="E10" s="62">
        <v>4</v>
      </c>
      <c r="F10" s="62">
        <v>5</v>
      </c>
      <c r="G10" s="157">
        <v>6</v>
      </c>
      <c r="H10" s="157">
        <v>7</v>
      </c>
      <c r="I10" s="157">
        <v>8</v>
      </c>
      <c r="J10" s="157">
        <v>9</v>
      </c>
      <c r="K10" s="157">
        <v>10</v>
      </c>
      <c r="L10" s="157">
        <v>11</v>
      </c>
    </row>
    <row r="11" spans="1:12" ht="14.65" customHeight="1" x14ac:dyDescent="0.45">
      <c r="A11" s="177">
        <v>1</v>
      </c>
      <c r="B11" s="180" t="str">
        <f>Berechnungsschema!C1</f>
        <v>Mustergerät 50 kW</v>
      </c>
      <c r="C11" s="180"/>
      <c r="D11" s="183" t="s">
        <v>99</v>
      </c>
      <c r="E11" s="63" t="s">
        <v>100</v>
      </c>
      <c r="F11" s="64">
        <f>(Berechnungsschema!E10+Berechnungsschema!E13)/12</f>
        <v>1322.9166666666667</v>
      </c>
      <c r="G11" s="65">
        <f>Berechnungsschema!C19</f>
        <v>0</v>
      </c>
      <c r="H11" s="66">
        <f>F11*G11</f>
        <v>0</v>
      </c>
      <c r="I11" s="66">
        <f>Berechnungsschema!E20/24</f>
        <v>41.666666666666664</v>
      </c>
      <c r="J11" s="66">
        <f>F11+H11+I11</f>
        <v>1364.5833333333335</v>
      </c>
      <c r="K11" s="65">
        <f>Berechnungsschema!C47</f>
        <v>0.28634974999999985</v>
      </c>
      <c r="L11" s="66">
        <f>J11+J11*K11</f>
        <v>1755.3314296875001</v>
      </c>
    </row>
    <row r="12" spans="1:12" ht="14.25" x14ac:dyDescent="0.45">
      <c r="A12" s="178"/>
      <c r="B12" s="181"/>
      <c r="C12" s="181"/>
      <c r="D12" s="184"/>
      <c r="E12" s="67" t="s">
        <v>101</v>
      </c>
      <c r="F12" s="158">
        <f>Berechnungsschema!E16/24</f>
        <v>312.5</v>
      </c>
      <c r="G12" s="176">
        <f>Berechnungsschema!C19</f>
        <v>0</v>
      </c>
      <c r="H12" s="186">
        <f>F12*G12+F13*G12</f>
        <v>0</v>
      </c>
      <c r="I12" s="186">
        <f>Berechnungsschema!E20/24</f>
        <v>41.666666666666664</v>
      </c>
      <c r="J12" s="186">
        <f>F12+F13+H12+I12</f>
        <v>666.66666666666663</v>
      </c>
      <c r="K12" s="176">
        <f>Berechnungsschema!C47</f>
        <v>0.28634974999999985</v>
      </c>
      <c r="L12" s="175">
        <f>J12+J12*K12</f>
        <v>857.56649999999991</v>
      </c>
    </row>
    <row r="13" spans="1:12" ht="14.25" x14ac:dyDescent="0.45">
      <c r="A13" s="178"/>
      <c r="B13" s="181"/>
      <c r="C13" s="181"/>
      <c r="D13" s="184"/>
      <c r="E13" s="67" t="s">
        <v>102</v>
      </c>
      <c r="F13" s="158">
        <f>F12</f>
        <v>312.5</v>
      </c>
      <c r="G13" s="176"/>
      <c r="H13" s="184"/>
      <c r="I13" s="186"/>
      <c r="J13" s="184"/>
      <c r="K13" s="176"/>
      <c r="L13" s="175"/>
    </row>
    <row r="14" spans="1:12" ht="14.65" customHeight="1" thickBot="1" x14ac:dyDescent="0.5">
      <c r="A14" s="179"/>
      <c r="B14" s="182"/>
      <c r="C14" s="182"/>
      <c r="D14" s="185"/>
      <c r="E14" s="68" t="s">
        <v>103</v>
      </c>
      <c r="F14" s="69"/>
      <c r="G14" s="70"/>
      <c r="H14" s="70"/>
      <c r="I14" s="70"/>
      <c r="J14" s="71">
        <f>SUM(J11:J13)</f>
        <v>2031.25</v>
      </c>
      <c r="K14" s="70"/>
      <c r="L14" s="71">
        <f>SUM(L11:L13)</f>
        <v>2612.8979296875</v>
      </c>
    </row>
    <row r="15" spans="1:12" ht="14.25" x14ac:dyDescent="0.45">
      <c r="A15" s="187">
        <v>2</v>
      </c>
      <c r="B15" s="188"/>
      <c r="C15" s="188"/>
      <c r="D15" s="189"/>
      <c r="E15" s="72" t="s">
        <v>100</v>
      </c>
      <c r="F15" s="73"/>
      <c r="G15" s="74"/>
      <c r="H15" s="75">
        <f>F15*G15</f>
        <v>0</v>
      </c>
      <c r="I15" s="75"/>
      <c r="J15" s="75">
        <f>F15+H15+I15</f>
        <v>0</v>
      </c>
      <c r="K15" s="74"/>
      <c r="L15" s="75">
        <f>J15+J15*K15</f>
        <v>0</v>
      </c>
    </row>
    <row r="16" spans="1:12" ht="14.25" x14ac:dyDescent="0.45">
      <c r="A16" s="178"/>
      <c r="B16" s="181"/>
      <c r="C16" s="181"/>
      <c r="D16" s="184"/>
      <c r="E16" s="67" t="s">
        <v>101</v>
      </c>
      <c r="F16" s="158"/>
      <c r="G16" s="176"/>
      <c r="H16" s="186">
        <f>F16*G16+F17*G16</f>
        <v>0</v>
      </c>
      <c r="I16" s="186"/>
      <c r="J16" s="186">
        <f>F16+F17+H16+I16</f>
        <v>0</v>
      </c>
      <c r="K16" s="176"/>
      <c r="L16" s="175">
        <f>J16+J16*K16</f>
        <v>0</v>
      </c>
    </row>
    <row r="17" spans="1:12" ht="14.25" x14ac:dyDescent="0.45">
      <c r="A17" s="178"/>
      <c r="B17" s="181"/>
      <c r="C17" s="181"/>
      <c r="D17" s="184"/>
      <c r="E17" s="67" t="s">
        <v>102</v>
      </c>
      <c r="F17" s="158"/>
      <c r="G17" s="176"/>
      <c r="H17" s="184"/>
      <c r="I17" s="186"/>
      <c r="J17" s="184"/>
      <c r="K17" s="176"/>
      <c r="L17" s="175"/>
    </row>
    <row r="18" spans="1:12" ht="14.65" thickBot="1" x14ac:dyDescent="0.5">
      <c r="A18" s="179"/>
      <c r="B18" s="182"/>
      <c r="C18" s="182"/>
      <c r="D18" s="185"/>
      <c r="E18" s="68" t="s">
        <v>103</v>
      </c>
      <c r="F18" s="69"/>
      <c r="G18" s="70"/>
      <c r="H18" s="70"/>
      <c r="I18" s="70"/>
      <c r="J18" s="71">
        <f>SUM(J15:J17)</f>
        <v>0</v>
      </c>
      <c r="K18" s="70"/>
      <c r="L18" s="71">
        <f>SUM(L15:L17)</f>
        <v>0</v>
      </c>
    </row>
    <row r="19" spans="1:12" ht="14.25" x14ac:dyDescent="0.45">
      <c r="A19" s="187">
        <v>3</v>
      </c>
      <c r="B19" s="188"/>
      <c r="C19" s="188"/>
      <c r="D19" s="189"/>
      <c r="E19" s="72" t="s">
        <v>100</v>
      </c>
      <c r="F19" s="73"/>
      <c r="G19" s="74"/>
      <c r="H19" s="75">
        <f>F19*G19</f>
        <v>0</v>
      </c>
      <c r="I19" s="75"/>
      <c r="J19" s="75">
        <f>F19+H19+I19</f>
        <v>0</v>
      </c>
      <c r="K19" s="74"/>
      <c r="L19" s="75">
        <f>J19+J19*K19</f>
        <v>0</v>
      </c>
    </row>
    <row r="20" spans="1:12" ht="14.25" x14ac:dyDescent="0.45">
      <c r="A20" s="178"/>
      <c r="B20" s="181"/>
      <c r="C20" s="181"/>
      <c r="D20" s="184"/>
      <c r="E20" s="67" t="s">
        <v>101</v>
      </c>
      <c r="F20" s="158"/>
      <c r="G20" s="176"/>
      <c r="H20" s="186">
        <f>F20*G20+F21*G20</f>
        <v>0</v>
      </c>
      <c r="I20" s="186"/>
      <c r="J20" s="186">
        <f>F20+F21+H20+I20</f>
        <v>0</v>
      </c>
      <c r="K20" s="176"/>
      <c r="L20" s="175">
        <f>J20+J20*K20</f>
        <v>0</v>
      </c>
    </row>
    <row r="21" spans="1:12" ht="14.25" x14ac:dyDescent="0.45">
      <c r="A21" s="178"/>
      <c r="B21" s="181"/>
      <c r="C21" s="181"/>
      <c r="D21" s="184"/>
      <c r="E21" s="67" t="s">
        <v>102</v>
      </c>
      <c r="F21" s="158"/>
      <c r="G21" s="176"/>
      <c r="H21" s="184"/>
      <c r="I21" s="186"/>
      <c r="J21" s="184"/>
      <c r="K21" s="176"/>
      <c r="L21" s="175"/>
    </row>
    <row r="22" spans="1:12" ht="14.65" thickBot="1" x14ac:dyDescent="0.5">
      <c r="A22" s="179"/>
      <c r="B22" s="182"/>
      <c r="C22" s="182"/>
      <c r="D22" s="185"/>
      <c r="E22" s="68" t="s">
        <v>103</v>
      </c>
      <c r="F22" s="69"/>
      <c r="G22" s="70"/>
      <c r="H22" s="70"/>
      <c r="I22" s="70"/>
      <c r="J22" s="71">
        <f>SUM(J19:J21)</f>
        <v>0</v>
      </c>
      <c r="K22" s="70"/>
      <c r="L22" s="71">
        <f>SUM(L19:L21)</f>
        <v>0</v>
      </c>
    </row>
    <row r="23" spans="1:12" ht="14.25" x14ac:dyDescent="0.45">
      <c r="A23" s="177">
        <v>4</v>
      </c>
      <c r="B23" s="180"/>
      <c r="C23" s="180"/>
      <c r="D23" s="183"/>
      <c r="E23" s="63" t="s">
        <v>100</v>
      </c>
      <c r="F23" s="64"/>
      <c r="G23" s="65"/>
      <c r="H23" s="66">
        <f>F23*G23</f>
        <v>0</v>
      </c>
      <c r="I23" s="66"/>
      <c r="J23" s="66">
        <f>F23+H23+I23</f>
        <v>0</v>
      </c>
      <c r="K23" s="65"/>
      <c r="L23" s="66">
        <f>J23+J23*K23</f>
        <v>0</v>
      </c>
    </row>
    <row r="24" spans="1:12" ht="14.25" x14ac:dyDescent="0.45">
      <c r="A24" s="178"/>
      <c r="B24" s="181"/>
      <c r="C24" s="181"/>
      <c r="D24" s="184"/>
      <c r="E24" s="67" t="s">
        <v>101</v>
      </c>
      <c r="F24" s="158"/>
      <c r="G24" s="176"/>
      <c r="H24" s="186">
        <f>F24*G24+F25*G24</f>
        <v>0</v>
      </c>
      <c r="I24" s="186"/>
      <c r="J24" s="186">
        <f>F24+F25+H24+I24</f>
        <v>0</v>
      </c>
      <c r="K24" s="176"/>
      <c r="L24" s="175">
        <f>J24+J24*K24</f>
        <v>0</v>
      </c>
    </row>
    <row r="25" spans="1:12" ht="14.25" x14ac:dyDescent="0.45">
      <c r="A25" s="178"/>
      <c r="B25" s="181"/>
      <c r="C25" s="181"/>
      <c r="D25" s="184"/>
      <c r="E25" s="67" t="s">
        <v>102</v>
      </c>
      <c r="F25" s="158"/>
      <c r="G25" s="176"/>
      <c r="H25" s="184"/>
      <c r="I25" s="186"/>
      <c r="J25" s="184"/>
      <c r="K25" s="176"/>
      <c r="L25" s="175"/>
    </row>
    <row r="26" spans="1:12" ht="14.65" thickBot="1" x14ac:dyDescent="0.5">
      <c r="A26" s="179"/>
      <c r="B26" s="182"/>
      <c r="C26" s="182"/>
      <c r="D26" s="185"/>
      <c r="E26" s="68" t="s">
        <v>103</v>
      </c>
      <c r="F26" s="69"/>
      <c r="G26" s="70"/>
      <c r="H26" s="70"/>
      <c r="I26" s="70"/>
      <c r="J26" s="71">
        <f>SUM(J23:J25)</f>
        <v>0</v>
      </c>
      <c r="K26" s="70"/>
      <c r="L26" s="71">
        <f>SUM(L23:L25)</f>
        <v>0</v>
      </c>
    </row>
    <row r="27" spans="1:12" x14ac:dyDescent="0.45">
      <c r="A27" s="76"/>
      <c r="B27" s="77"/>
      <c r="C27" s="77"/>
      <c r="D27" s="77"/>
      <c r="E27" s="77"/>
      <c r="F27" s="77"/>
      <c r="G27" s="77"/>
      <c r="H27" s="77"/>
      <c r="I27" s="77"/>
      <c r="J27" s="77" t="s">
        <v>104</v>
      </c>
      <c r="K27" s="77"/>
      <c r="L27" s="78"/>
    </row>
  </sheetData>
  <mergeCells count="57">
    <mergeCell ref="B3:E4"/>
    <mergeCell ref="F3:G4"/>
    <mergeCell ref="H3:I4"/>
    <mergeCell ref="J3:L3"/>
    <mergeCell ref="J4:L4"/>
    <mergeCell ref="D1:J1"/>
    <mergeCell ref="B2:E2"/>
    <mergeCell ref="F2:G2"/>
    <mergeCell ref="H2:I2"/>
    <mergeCell ref="K2:L2"/>
    <mergeCell ref="A5:A9"/>
    <mergeCell ref="B5:C9"/>
    <mergeCell ref="D5:D8"/>
    <mergeCell ref="E5:E9"/>
    <mergeCell ref="F5:F8"/>
    <mergeCell ref="I5:I6"/>
    <mergeCell ref="J5:J6"/>
    <mergeCell ref="K5:K6"/>
    <mergeCell ref="L5:L6"/>
    <mergeCell ref="B10:C10"/>
    <mergeCell ref="G5:H7"/>
    <mergeCell ref="I12:I13"/>
    <mergeCell ref="J12:J13"/>
    <mergeCell ref="K12:K13"/>
    <mergeCell ref="L12:L13"/>
    <mergeCell ref="A15:A18"/>
    <mergeCell ref="B15:C18"/>
    <mergeCell ref="D15:D18"/>
    <mergeCell ref="G16:G17"/>
    <mergeCell ref="H16:H17"/>
    <mergeCell ref="I16:I17"/>
    <mergeCell ref="A11:A14"/>
    <mergeCell ref="B11:C14"/>
    <mergeCell ref="D11:D14"/>
    <mergeCell ref="G12:G13"/>
    <mergeCell ref="H12:H13"/>
    <mergeCell ref="J16:J17"/>
    <mergeCell ref="K16:K17"/>
    <mergeCell ref="L16:L17"/>
    <mergeCell ref="A19:A22"/>
    <mergeCell ref="B19:C22"/>
    <mergeCell ref="D19:D22"/>
    <mergeCell ref="G20:G21"/>
    <mergeCell ref="H20:H21"/>
    <mergeCell ref="I20:I21"/>
    <mergeCell ref="J20:J21"/>
    <mergeCell ref="L24:L25"/>
    <mergeCell ref="K20:K21"/>
    <mergeCell ref="L20:L21"/>
    <mergeCell ref="A23:A26"/>
    <mergeCell ref="B23:C26"/>
    <mergeCell ref="D23:D26"/>
    <mergeCell ref="G24:G25"/>
    <mergeCell ref="H24:H25"/>
    <mergeCell ref="I24:I25"/>
    <mergeCell ref="J24:J25"/>
    <mergeCell ref="K24:K2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FA0E-04CB-46A7-B7A2-ECD72717BF12}">
  <sheetPr>
    <tabColor rgb="FFFFC000"/>
  </sheetPr>
  <dimension ref="A2:J31"/>
  <sheetViews>
    <sheetView showGridLines="0" workbookViewId="0">
      <selection activeCell="M7" sqref="M7"/>
    </sheetView>
  </sheetViews>
  <sheetFormatPr baseColWidth="10" defaultColWidth="9.1328125" defaultRowHeight="14.25" x14ac:dyDescent="0.45"/>
  <cols>
    <col min="1" max="7" width="9.6640625" style="79" customWidth="1"/>
    <col min="8" max="8" width="9.06640625" style="79" customWidth="1"/>
    <col min="9" max="10" width="12.3984375" style="79" customWidth="1"/>
    <col min="11" max="16384" width="9.1328125" style="79"/>
  </cols>
  <sheetData>
    <row r="2" spans="1:10" ht="18" x14ac:dyDescent="0.45">
      <c r="A2" s="262" t="s">
        <v>110</v>
      </c>
      <c r="B2" s="263"/>
      <c r="C2" s="263"/>
      <c r="D2" s="263"/>
      <c r="E2" s="263"/>
      <c r="F2" s="263"/>
      <c r="G2" s="263"/>
      <c r="H2" s="264"/>
      <c r="I2" s="51" t="s">
        <v>75</v>
      </c>
      <c r="J2" s="80"/>
    </row>
    <row r="3" spans="1:10" x14ac:dyDescent="0.45">
      <c r="A3" s="51" t="s">
        <v>74</v>
      </c>
      <c r="B3" s="265"/>
      <c r="C3" s="265"/>
      <c r="D3" s="265"/>
      <c r="E3" s="265"/>
      <c r="F3" s="265"/>
      <c r="G3" s="266"/>
      <c r="H3" s="81" t="s">
        <v>77</v>
      </c>
      <c r="I3" s="82" t="s">
        <v>78</v>
      </c>
      <c r="J3" s="82" t="s">
        <v>79</v>
      </c>
    </row>
    <row r="4" spans="1:10" x14ac:dyDescent="0.45">
      <c r="A4" s="267" t="s">
        <v>106</v>
      </c>
      <c r="B4" s="269"/>
      <c r="C4" s="269"/>
      <c r="D4" s="269"/>
      <c r="E4" s="269"/>
      <c r="F4" s="269"/>
      <c r="G4" s="270"/>
      <c r="H4" s="83"/>
      <c r="I4" s="84"/>
      <c r="J4" s="85"/>
    </row>
    <row r="5" spans="1:10" ht="14.65" thickBot="1" x14ac:dyDescent="0.5">
      <c r="A5" s="268"/>
      <c r="B5" s="271"/>
      <c r="C5" s="271"/>
      <c r="D5" s="271"/>
      <c r="E5" s="271"/>
      <c r="F5" s="271"/>
      <c r="G5" s="272"/>
      <c r="H5" s="273" t="s">
        <v>107</v>
      </c>
      <c r="I5" s="274"/>
      <c r="J5" s="275"/>
    </row>
    <row r="6" spans="1:10" x14ac:dyDescent="0.45">
      <c r="A6" s="86" t="s">
        <v>111</v>
      </c>
      <c r="B6" s="250" t="s">
        <v>112</v>
      </c>
      <c r="C6" s="250"/>
      <c r="D6" s="250"/>
      <c r="E6" s="251"/>
      <c r="F6" s="105" t="s">
        <v>113</v>
      </c>
      <c r="G6" s="105" t="s">
        <v>114</v>
      </c>
      <c r="H6" s="252" t="s">
        <v>115</v>
      </c>
      <c r="I6" s="87" t="s">
        <v>108</v>
      </c>
      <c r="J6" s="88" t="s">
        <v>109</v>
      </c>
    </row>
    <row r="7" spans="1:10" ht="14.65" thickBot="1" x14ac:dyDescent="0.5">
      <c r="A7" s="106" t="s">
        <v>116</v>
      </c>
      <c r="B7" s="254" t="s">
        <v>128</v>
      </c>
      <c r="C7" s="254"/>
      <c r="D7" s="254"/>
      <c r="E7" s="255"/>
      <c r="F7" s="256">
        <v>1200</v>
      </c>
      <c r="G7" s="257"/>
      <c r="H7" s="253"/>
      <c r="I7" s="258" t="s">
        <v>117</v>
      </c>
      <c r="J7" s="259"/>
    </row>
    <row r="8" spans="1:10" x14ac:dyDescent="0.45">
      <c r="A8" s="104"/>
      <c r="B8" s="97"/>
      <c r="C8" s="97"/>
      <c r="D8" s="97"/>
      <c r="E8" s="97"/>
      <c r="F8" s="97"/>
      <c r="G8" s="94"/>
      <c r="H8" s="104"/>
      <c r="I8" s="95"/>
      <c r="J8" s="107"/>
    </row>
    <row r="9" spans="1:10" x14ac:dyDescent="0.45">
      <c r="A9" s="89" t="str">
        <f>'Überleitung K6'!B11</f>
        <v>Mustergerät 50 kW</v>
      </c>
      <c r="B9" s="90"/>
      <c r="C9" s="90"/>
      <c r="D9" s="260" t="s">
        <v>118</v>
      </c>
      <c r="E9" s="260"/>
      <c r="F9" s="260" t="s">
        <v>119</v>
      </c>
      <c r="G9" s="261"/>
      <c r="H9" s="89"/>
      <c r="I9" s="96"/>
      <c r="J9" s="92"/>
    </row>
    <row r="10" spans="1:10" x14ac:dyDescent="0.45">
      <c r="A10" s="104" t="s">
        <v>138</v>
      </c>
      <c r="B10" s="97"/>
      <c r="C10" s="97"/>
      <c r="D10" s="238">
        <f>'Überleitung K6'!J12</f>
        <v>666.66666666666663</v>
      </c>
      <c r="E10" s="238"/>
      <c r="F10" s="238">
        <f>'Überleitung K6'!J11</f>
        <v>1364.5833333333335</v>
      </c>
      <c r="G10" s="238"/>
      <c r="H10" s="89"/>
      <c r="I10" s="96"/>
      <c r="J10" s="92"/>
    </row>
    <row r="11" spans="1:10" x14ac:dyDescent="0.45">
      <c r="A11" s="113" t="s">
        <v>121</v>
      </c>
      <c r="B11" s="114"/>
      <c r="C11" s="115">
        <f>Berechnungsschema!C22/12</f>
        <v>100</v>
      </c>
      <c r="D11" s="114"/>
      <c r="E11" s="114"/>
      <c r="F11" s="114"/>
      <c r="G11" s="116"/>
      <c r="H11" s="108"/>
      <c r="I11" s="96"/>
      <c r="J11" s="92"/>
    </row>
    <row r="12" spans="1:10" x14ac:dyDescent="0.45">
      <c r="A12" s="89" t="s">
        <v>122</v>
      </c>
      <c r="B12" s="90"/>
      <c r="C12" s="98"/>
      <c r="D12" s="238">
        <f>D10/C11</f>
        <v>6.6666666666666661</v>
      </c>
      <c r="E12" s="238"/>
      <c r="F12" s="238">
        <f>F10/C11</f>
        <v>13.645833333333336</v>
      </c>
      <c r="G12" s="239"/>
      <c r="H12" s="108"/>
      <c r="I12" s="96"/>
      <c r="J12" s="92"/>
    </row>
    <row r="13" spans="1:10" x14ac:dyDescent="0.45">
      <c r="A13" s="89"/>
      <c r="B13" s="90"/>
      <c r="C13" s="98"/>
      <c r="D13" s="93"/>
      <c r="E13" s="112"/>
      <c r="F13" s="93"/>
      <c r="G13" s="91"/>
      <c r="H13" s="108"/>
      <c r="I13" s="96"/>
      <c r="J13" s="92"/>
    </row>
    <row r="14" spans="1:10" x14ac:dyDescent="0.45">
      <c r="A14" s="89" t="s">
        <v>50</v>
      </c>
      <c r="B14" s="90"/>
      <c r="C14" s="98"/>
      <c r="D14" s="238">
        <f>Berechnungsschema!F27</f>
        <v>44</v>
      </c>
      <c r="E14" s="238"/>
      <c r="F14" s="238"/>
      <c r="G14" s="239"/>
      <c r="H14" s="108"/>
      <c r="I14" s="96"/>
      <c r="J14" s="92"/>
    </row>
    <row r="15" spans="1:10" x14ac:dyDescent="0.45">
      <c r="A15" s="89"/>
      <c r="B15" s="90"/>
      <c r="C15" s="98"/>
      <c r="D15" s="93"/>
      <c r="E15" s="112"/>
      <c r="F15" s="93"/>
      <c r="G15" s="91"/>
      <c r="H15" s="108"/>
      <c r="I15" s="96"/>
      <c r="J15" s="92"/>
    </row>
    <row r="16" spans="1:10" x14ac:dyDescent="0.45">
      <c r="A16" s="89" t="s">
        <v>137</v>
      </c>
      <c r="B16" s="90"/>
      <c r="C16" s="98"/>
      <c r="D16" s="238"/>
      <c r="E16" s="238"/>
      <c r="F16" s="238">
        <f>Berechnungsschema!F33+Berechnungsschema!F34+Berechnungsschema!F35</f>
        <v>7.6</v>
      </c>
      <c r="G16" s="239"/>
      <c r="H16" s="108"/>
      <c r="I16" s="96"/>
      <c r="J16" s="92"/>
    </row>
    <row r="17" spans="1:10" x14ac:dyDescent="0.45">
      <c r="A17" s="89"/>
      <c r="B17" s="90"/>
      <c r="C17" s="98"/>
      <c r="D17" s="93"/>
      <c r="E17" s="112"/>
      <c r="F17" s="93"/>
      <c r="G17" s="91"/>
      <c r="H17" s="108"/>
      <c r="I17" s="96"/>
      <c r="J17" s="92"/>
    </row>
    <row r="18" spans="1:10" x14ac:dyDescent="0.45">
      <c r="A18" s="89" t="s">
        <v>37</v>
      </c>
      <c r="B18" s="90"/>
      <c r="C18" s="98"/>
      <c r="D18" s="238">
        <f>SUM(D12:E17)</f>
        <v>50.666666666666664</v>
      </c>
      <c r="E18" s="238"/>
      <c r="F18" s="238">
        <f>SUM(F12:G17)</f>
        <v>21.245833333333337</v>
      </c>
      <c r="G18" s="239"/>
      <c r="H18" s="108"/>
      <c r="I18" s="96"/>
      <c r="J18" s="92"/>
    </row>
    <row r="19" spans="1:10" x14ac:dyDescent="0.45">
      <c r="A19" s="162"/>
      <c r="B19" s="120"/>
      <c r="C19" s="121"/>
      <c r="D19" s="122"/>
      <c r="E19" s="123"/>
      <c r="F19" s="122"/>
      <c r="G19" s="120"/>
      <c r="H19" s="108"/>
      <c r="I19" s="96"/>
      <c r="J19" s="92"/>
    </row>
    <row r="20" spans="1:10" x14ac:dyDescent="0.45">
      <c r="A20" s="89" t="s">
        <v>123</v>
      </c>
      <c r="B20" s="90"/>
      <c r="C20" s="125">
        <v>15</v>
      </c>
      <c r="D20" s="93"/>
      <c r="E20" s="112"/>
      <c r="F20" s="93"/>
      <c r="G20" s="91"/>
      <c r="H20" s="108"/>
      <c r="I20" s="96"/>
      <c r="J20" s="92"/>
    </row>
    <row r="21" spans="1:10" x14ac:dyDescent="0.45">
      <c r="A21" s="104" t="s">
        <v>124</v>
      </c>
      <c r="B21" s="97"/>
      <c r="C21" s="124"/>
      <c r="D21" s="238">
        <f>D18/C20</f>
        <v>3.3777777777777778</v>
      </c>
      <c r="E21" s="238"/>
      <c r="F21" s="238">
        <f>F18/C20</f>
        <v>1.4163888888888891</v>
      </c>
      <c r="G21" s="239"/>
      <c r="H21" s="108"/>
      <c r="I21" s="96">
        <f>D21</f>
        <v>3.3777777777777778</v>
      </c>
      <c r="J21" s="92">
        <f>F21</f>
        <v>1.4163888888888891</v>
      </c>
    </row>
    <row r="22" spans="1:10" x14ac:dyDescent="0.45">
      <c r="A22" s="89"/>
      <c r="B22" s="90"/>
      <c r="C22" s="98"/>
      <c r="D22" s="93"/>
      <c r="E22" s="112"/>
      <c r="F22" s="93"/>
      <c r="G22" s="91"/>
      <c r="H22" s="108"/>
      <c r="I22" s="96"/>
      <c r="J22" s="92"/>
    </row>
    <row r="23" spans="1:10" x14ac:dyDescent="0.45">
      <c r="A23" s="89"/>
      <c r="B23" s="90"/>
      <c r="C23" s="98"/>
      <c r="D23" s="93"/>
      <c r="E23" s="112"/>
      <c r="F23" s="93"/>
      <c r="G23" s="91"/>
      <c r="H23" s="117"/>
      <c r="I23" s="118"/>
      <c r="J23" s="119"/>
    </row>
    <row r="24" spans="1:10" x14ac:dyDescent="0.45">
      <c r="A24" s="89" t="s">
        <v>125</v>
      </c>
      <c r="B24" s="90"/>
      <c r="C24" s="98"/>
      <c r="D24" s="93"/>
      <c r="E24" s="112"/>
      <c r="F24" s="93"/>
      <c r="G24" s="91"/>
      <c r="H24" s="117"/>
      <c r="I24" s="118"/>
      <c r="J24" s="119"/>
    </row>
    <row r="25" spans="1:10" x14ac:dyDescent="0.45">
      <c r="A25" s="89" t="s">
        <v>126</v>
      </c>
      <c r="B25" s="90"/>
      <c r="C25" s="126">
        <v>500</v>
      </c>
      <c r="D25" s="126"/>
      <c r="E25" s="112"/>
      <c r="F25" s="93"/>
      <c r="G25" s="91"/>
      <c r="H25" s="117"/>
      <c r="I25" s="118"/>
      <c r="J25" s="119"/>
    </row>
    <row r="26" spans="1:10" x14ac:dyDescent="0.45">
      <c r="A26" s="89" t="s">
        <v>127</v>
      </c>
      <c r="B26" s="90"/>
      <c r="C26" s="127">
        <f>F7</f>
        <v>1200</v>
      </c>
      <c r="D26" s="93"/>
      <c r="E26" s="112"/>
      <c r="F26" s="93"/>
      <c r="G26" s="91"/>
      <c r="H26" s="117"/>
      <c r="I26" s="118"/>
      <c r="J26" s="119">
        <f>C25/C26</f>
        <v>0.41666666666666669</v>
      </c>
    </row>
    <row r="27" spans="1:10" ht="14.65" thickBot="1" x14ac:dyDescent="0.5">
      <c r="A27" s="101"/>
      <c r="B27" s="99"/>
      <c r="C27" s="109"/>
      <c r="D27" s="99"/>
      <c r="E27" s="99"/>
      <c r="F27" s="99"/>
      <c r="G27" s="100"/>
      <c r="H27" s="110"/>
      <c r="I27" s="102"/>
      <c r="J27" s="103"/>
    </row>
    <row r="28" spans="1:10" x14ac:dyDescent="0.45">
      <c r="A28" s="104" t="s">
        <v>120</v>
      </c>
      <c r="B28" s="97"/>
      <c r="C28" s="97"/>
      <c r="D28" s="97"/>
      <c r="E28" s="97"/>
      <c r="F28" s="97"/>
      <c r="G28" s="94"/>
      <c r="H28" s="104"/>
      <c r="I28" s="95">
        <f>SUM(I8:I27)</f>
        <v>3.3777777777777778</v>
      </c>
      <c r="J28" s="107">
        <f>SUM(J8:J27)</f>
        <v>1.8330555555555559</v>
      </c>
    </row>
    <row r="29" spans="1:10" ht="14.65" thickBot="1" x14ac:dyDescent="0.5">
      <c r="A29" s="101" t="s">
        <v>42</v>
      </c>
      <c r="B29" s="99"/>
      <c r="C29" s="128">
        <f>Berechnungsschema!C47</f>
        <v>0.28634974999999985</v>
      </c>
      <c r="D29" s="99"/>
      <c r="E29" s="99"/>
      <c r="F29" s="99"/>
      <c r="G29" s="100"/>
      <c r="H29" s="111"/>
      <c r="I29" s="102">
        <f>C29*I28</f>
        <v>0.96722582222222175</v>
      </c>
      <c r="J29" s="103">
        <f>C29*J28</f>
        <v>0.52489500006944423</v>
      </c>
    </row>
    <row r="30" spans="1:10" x14ac:dyDescent="0.45">
      <c r="A30" s="240">
        <v>1</v>
      </c>
      <c r="B30" s="241"/>
      <c r="C30" s="244" t="str">
        <f>B6</f>
        <v>xx.xx.01</v>
      </c>
      <c r="D30" s="246" t="str">
        <f>B7</f>
        <v>Leistung xyz</v>
      </c>
      <c r="E30" s="246"/>
      <c r="F30" s="246"/>
      <c r="G30" s="246"/>
      <c r="H30" s="246"/>
      <c r="I30" s="129">
        <f>SUM(I28:I29)</f>
        <v>4.3450035999999992</v>
      </c>
      <c r="J30" s="130">
        <f>SUM(J28:J29)</f>
        <v>2.357950555625</v>
      </c>
    </row>
    <row r="31" spans="1:10" ht="15.75" x14ac:dyDescent="0.5">
      <c r="A31" s="242"/>
      <c r="B31" s="243"/>
      <c r="C31" s="245"/>
      <c r="D31" s="247"/>
      <c r="E31" s="247"/>
      <c r="F31" s="247"/>
      <c r="G31" s="247"/>
      <c r="H31" s="247"/>
      <c r="I31" s="248">
        <f>I30+J30</f>
        <v>6.7029541556249992</v>
      </c>
      <c r="J31" s="249"/>
    </row>
  </sheetData>
  <mergeCells count="28">
    <mergeCell ref="A2:H2"/>
    <mergeCell ref="B3:G3"/>
    <mergeCell ref="A4:A5"/>
    <mergeCell ref="B4:G5"/>
    <mergeCell ref="H5:J5"/>
    <mergeCell ref="I31:J31"/>
    <mergeCell ref="B6:E6"/>
    <mergeCell ref="H6:H7"/>
    <mergeCell ref="B7:E7"/>
    <mergeCell ref="F7:G7"/>
    <mergeCell ref="I7:J7"/>
    <mergeCell ref="D18:E18"/>
    <mergeCell ref="F12:G12"/>
    <mergeCell ref="F14:G14"/>
    <mergeCell ref="F16:G16"/>
    <mergeCell ref="F18:G18"/>
    <mergeCell ref="D9:E9"/>
    <mergeCell ref="F9:G9"/>
    <mergeCell ref="F10:G10"/>
    <mergeCell ref="D10:E10"/>
    <mergeCell ref="D12:E12"/>
    <mergeCell ref="D14:E14"/>
    <mergeCell ref="D16:E16"/>
    <mergeCell ref="D21:E21"/>
    <mergeCell ref="F21:G21"/>
    <mergeCell ref="A30:B31"/>
    <mergeCell ref="C30:C31"/>
    <mergeCell ref="D30:H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089D-E38D-4E7C-A7B2-B0B8AF065118}">
  <sheetPr>
    <tabColor rgb="FFFFFF00"/>
  </sheetPr>
  <dimension ref="A1:F60"/>
  <sheetViews>
    <sheetView showGridLines="0" topLeftCell="A16" zoomScale="115" zoomScaleNormal="115" workbookViewId="0">
      <selection activeCell="C30" sqref="C30"/>
    </sheetView>
  </sheetViews>
  <sheetFormatPr baseColWidth="10" defaultRowHeight="14.25" x14ac:dyDescent="0.45"/>
  <cols>
    <col min="1" max="1" width="3.53125" customWidth="1"/>
    <col min="2" max="2" width="32.06640625" customWidth="1"/>
    <col min="3" max="3" width="17.59765625" customWidth="1"/>
    <col min="4" max="4" width="7.06640625" customWidth="1"/>
    <col min="5" max="6" width="11.19921875" customWidth="1"/>
  </cols>
  <sheetData>
    <row r="1" spans="1:6" x14ac:dyDescent="0.45">
      <c r="A1" s="13"/>
      <c r="B1" s="7" t="s">
        <v>25</v>
      </c>
      <c r="C1" s="276" t="s">
        <v>136</v>
      </c>
      <c r="D1" s="276"/>
      <c r="E1" s="279" t="s">
        <v>129</v>
      </c>
      <c r="F1" s="173">
        <v>44409</v>
      </c>
    </row>
    <row r="2" spans="1:6" x14ac:dyDescent="0.45">
      <c r="A2" s="14"/>
      <c r="B2" s="4" t="s">
        <v>31</v>
      </c>
      <c r="C2" s="277">
        <v>120</v>
      </c>
      <c r="D2" s="277"/>
      <c r="E2" s="280"/>
      <c r="F2" s="174"/>
    </row>
    <row r="3" spans="1:6" x14ac:dyDescent="0.45">
      <c r="A3" s="15"/>
      <c r="B3" s="2" t="s">
        <v>172</v>
      </c>
      <c r="C3" s="278" t="s">
        <v>169</v>
      </c>
      <c r="D3" s="278"/>
      <c r="E3" s="139"/>
      <c r="F3" s="140"/>
    </row>
    <row r="4" spans="1:6" x14ac:dyDescent="0.45">
      <c r="A4" s="16"/>
      <c r="B4" s="4"/>
      <c r="C4" s="4"/>
      <c r="D4" s="17"/>
      <c r="E4" s="165" t="s">
        <v>44</v>
      </c>
      <c r="F4" s="168" t="s">
        <v>45</v>
      </c>
    </row>
    <row r="5" spans="1:6" x14ac:dyDescent="0.45">
      <c r="A5" s="14" t="s">
        <v>5</v>
      </c>
      <c r="B5" s="4" t="s">
        <v>174</v>
      </c>
      <c r="C5" s="38">
        <v>170000</v>
      </c>
      <c r="D5" s="5"/>
      <c r="E5" s="166"/>
      <c r="F5" s="169"/>
    </row>
    <row r="6" spans="1:6" x14ac:dyDescent="0.45">
      <c r="A6" s="14" t="s">
        <v>6</v>
      </c>
      <c r="B6" s="2" t="s">
        <v>27</v>
      </c>
      <c r="C6" s="39">
        <v>3000</v>
      </c>
      <c r="D6" s="5"/>
      <c r="E6" s="167"/>
      <c r="F6" s="170"/>
    </row>
    <row r="7" spans="1:6" x14ac:dyDescent="0.45">
      <c r="A7" s="14" t="s">
        <v>7</v>
      </c>
      <c r="B7" s="4" t="s">
        <v>26</v>
      </c>
      <c r="C7" s="19">
        <f>SUM(C5:C6)</f>
        <v>173000</v>
      </c>
      <c r="D7" s="5"/>
      <c r="E7" s="133"/>
      <c r="F7" s="18"/>
    </row>
    <row r="8" spans="1:6" x14ac:dyDescent="0.45">
      <c r="A8" s="14" t="s">
        <v>8</v>
      </c>
      <c r="B8" s="4" t="s">
        <v>29</v>
      </c>
      <c r="C8" s="40">
        <v>5</v>
      </c>
      <c r="D8" s="20"/>
      <c r="E8" s="133"/>
      <c r="F8" s="18"/>
    </row>
    <row r="9" spans="1:6" x14ac:dyDescent="0.45">
      <c r="A9" s="14" t="s">
        <v>9</v>
      </c>
      <c r="B9" s="4" t="s">
        <v>28</v>
      </c>
      <c r="C9" s="38">
        <v>60000</v>
      </c>
      <c r="D9" s="5"/>
      <c r="E9" s="133"/>
      <c r="F9" s="18"/>
    </row>
    <row r="10" spans="1:6" x14ac:dyDescent="0.45">
      <c r="A10" s="14" t="s">
        <v>10</v>
      </c>
      <c r="B10" s="4" t="s">
        <v>153</v>
      </c>
      <c r="C10" s="4"/>
      <c r="D10" s="17"/>
      <c r="E10" s="134">
        <f>(C7-C9)/C8</f>
        <v>22600</v>
      </c>
      <c r="F10" s="18"/>
    </row>
    <row r="11" spans="1:6" x14ac:dyDescent="0.45">
      <c r="A11" s="16"/>
      <c r="B11" s="4"/>
      <c r="C11" s="4"/>
      <c r="D11" s="17"/>
      <c r="E11" s="133"/>
      <c r="F11" s="18"/>
    </row>
    <row r="12" spans="1:6" x14ac:dyDescent="0.45">
      <c r="A12" s="14" t="s">
        <v>11</v>
      </c>
      <c r="B12" s="4" t="s">
        <v>30</v>
      </c>
      <c r="C12" s="41">
        <v>0.05</v>
      </c>
      <c r="D12" s="21"/>
      <c r="E12" s="133"/>
      <c r="F12" s="18"/>
    </row>
    <row r="13" spans="1:6" x14ac:dyDescent="0.45">
      <c r="A13" s="14" t="s">
        <v>14</v>
      </c>
      <c r="B13" s="4" t="s">
        <v>155</v>
      </c>
      <c r="C13" s="4"/>
      <c r="D13" s="17"/>
      <c r="E13" s="134">
        <f>(C7+C9)*C12/2</f>
        <v>5825</v>
      </c>
      <c r="F13" s="18"/>
    </row>
    <row r="14" spans="1:6" x14ac:dyDescent="0.45">
      <c r="A14" s="16"/>
      <c r="B14" s="4"/>
      <c r="C14" s="4"/>
      <c r="D14" s="17"/>
      <c r="E14" s="133"/>
      <c r="F14" s="18"/>
    </row>
    <row r="15" spans="1:6" x14ac:dyDescent="0.45">
      <c r="A15" s="14" t="s">
        <v>15</v>
      </c>
      <c r="B15" s="4" t="s">
        <v>158</v>
      </c>
      <c r="C15" s="142">
        <v>0.7</v>
      </c>
      <c r="D15" s="17"/>
      <c r="E15" s="133"/>
      <c r="F15" s="18"/>
    </row>
    <row r="16" spans="1:6" x14ac:dyDescent="0.45">
      <c r="A16" s="14" t="s">
        <v>16</v>
      </c>
      <c r="B16" s="2" t="s">
        <v>154</v>
      </c>
      <c r="C16" s="2"/>
      <c r="D16" s="6"/>
      <c r="E16" s="135">
        <f>E10*C15</f>
        <v>15819.999999999998</v>
      </c>
      <c r="F16" s="18"/>
    </row>
    <row r="17" spans="1:6" x14ac:dyDescent="0.45">
      <c r="A17" s="14" t="s">
        <v>17</v>
      </c>
      <c r="B17" s="4" t="s">
        <v>22</v>
      </c>
      <c r="C17" s="4"/>
      <c r="D17" s="17"/>
      <c r="E17" s="134">
        <f>SUM(E10:E16)</f>
        <v>44245</v>
      </c>
      <c r="F17" s="18"/>
    </row>
    <row r="18" spans="1:6" x14ac:dyDescent="0.45">
      <c r="A18" s="16"/>
      <c r="B18" s="4"/>
      <c r="C18" s="4"/>
      <c r="D18" s="17"/>
      <c r="E18" s="134"/>
      <c r="F18" s="18"/>
    </row>
    <row r="19" spans="1:6" x14ac:dyDescent="0.45">
      <c r="A19" s="14" t="s">
        <v>18</v>
      </c>
      <c r="B19" s="4" t="s">
        <v>33</v>
      </c>
      <c r="C19" s="43">
        <v>0</v>
      </c>
      <c r="D19" s="22" t="s">
        <v>156</v>
      </c>
      <c r="E19" s="134">
        <f>C19*E17</f>
        <v>0</v>
      </c>
      <c r="F19" s="18"/>
    </row>
    <row r="20" spans="1:6" x14ac:dyDescent="0.45">
      <c r="A20" s="14" t="s">
        <v>19</v>
      </c>
      <c r="B20" s="2" t="s">
        <v>177</v>
      </c>
      <c r="C20" s="39">
        <v>3500</v>
      </c>
      <c r="D20" s="6"/>
      <c r="E20" s="135">
        <f>C20</f>
        <v>3500</v>
      </c>
      <c r="F20" s="18"/>
    </row>
    <row r="21" spans="1:6" x14ac:dyDescent="0.45">
      <c r="A21" s="14" t="s">
        <v>20</v>
      </c>
      <c r="B21" s="4" t="s">
        <v>4</v>
      </c>
      <c r="C21" s="4"/>
      <c r="D21" s="17"/>
      <c r="E21" s="134">
        <f>SUM(E17:E20)</f>
        <v>47745</v>
      </c>
      <c r="F21" s="18"/>
    </row>
    <row r="22" spans="1:6" x14ac:dyDescent="0.45">
      <c r="A22" s="15" t="s">
        <v>23</v>
      </c>
      <c r="B22" s="2" t="s">
        <v>179</v>
      </c>
      <c r="C22" s="141">
        <v>1400</v>
      </c>
      <c r="D22" s="11"/>
      <c r="E22" s="136"/>
      <c r="F22" s="23"/>
    </row>
    <row r="23" spans="1:6" x14ac:dyDescent="0.45">
      <c r="A23" s="14" t="s">
        <v>46</v>
      </c>
      <c r="B23" s="4" t="s">
        <v>165</v>
      </c>
      <c r="C23" s="4"/>
      <c r="D23" s="17"/>
      <c r="E23" s="133"/>
      <c r="F23" s="24">
        <f>E21/C22</f>
        <v>34.103571428571428</v>
      </c>
    </row>
    <row r="24" spans="1:6" x14ac:dyDescent="0.45">
      <c r="A24" s="16"/>
      <c r="B24" s="4"/>
      <c r="C24" s="4"/>
      <c r="D24" s="17"/>
      <c r="E24" s="133"/>
      <c r="F24" s="18"/>
    </row>
    <row r="25" spans="1:6" x14ac:dyDescent="0.45">
      <c r="A25" s="14" t="s">
        <v>47</v>
      </c>
      <c r="B25" s="4" t="s">
        <v>50</v>
      </c>
      <c r="C25" s="4"/>
      <c r="D25" s="17"/>
      <c r="E25" s="133"/>
      <c r="F25" s="18"/>
    </row>
    <row r="26" spans="1:6" x14ac:dyDescent="0.45">
      <c r="A26" s="14" t="s">
        <v>48</v>
      </c>
      <c r="B26" s="4" t="s">
        <v>34</v>
      </c>
      <c r="C26" s="131">
        <v>40</v>
      </c>
      <c r="D26" s="17"/>
      <c r="E26" s="133"/>
      <c r="F26" s="18"/>
    </row>
    <row r="27" spans="1:6" x14ac:dyDescent="0.45">
      <c r="A27" s="14" t="s">
        <v>49</v>
      </c>
      <c r="B27" s="4" t="s">
        <v>51</v>
      </c>
      <c r="C27" s="142">
        <v>1.08</v>
      </c>
      <c r="D27" s="17"/>
      <c r="E27" s="133"/>
      <c r="F27" s="24">
        <f>C26*C27</f>
        <v>43.2</v>
      </c>
    </row>
    <row r="28" spans="1:6" x14ac:dyDescent="0.45">
      <c r="A28" s="16"/>
      <c r="B28" s="4"/>
      <c r="C28" s="4"/>
      <c r="D28" s="17"/>
      <c r="E28" s="133"/>
      <c r="F28" s="18"/>
    </row>
    <row r="29" spans="1:6" x14ac:dyDescent="0.45">
      <c r="A29" s="14" t="s">
        <v>54</v>
      </c>
      <c r="B29" s="4" t="s">
        <v>70</v>
      </c>
      <c r="C29" s="4"/>
      <c r="D29" s="17"/>
      <c r="E29" s="133"/>
      <c r="F29" s="18"/>
    </row>
    <row r="30" spans="1:6" x14ac:dyDescent="0.45">
      <c r="A30" s="14" t="s">
        <v>55</v>
      </c>
      <c r="B30" s="4" t="s">
        <v>52</v>
      </c>
      <c r="C30" s="281">
        <v>0.15</v>
      </c>
      <c r="D30" s="17"/>
      <c r="E30" s="133"/>
      <c r="F30" s="18"/>
    </row>
    <row r="31" spans="1:6" x14ac:dyDescent="0.45">
      <c r="A31" s="14" t="s">
        <v>56</v>
      </c>
      <c r="B31" s="4" t="s">
        <v>53</v>
      </c>
      <c r="C31" s="132">
        <v>1</v>
      </c>
      <c r="D31" s="25"/>
      <c r="E31" s="133"/>
      <c r="F31" s="18"/>
    </row>
    <row r="32" spans="1:6" x14ac:dyDescent="0.45">
      <c r="A32" s="14" t="s">
        <v>57</v>
      </c>
      <c r="B32" s="2" t="s">
        <v>35</v>
      </c>
      <c r="C32" s="12">
        <f>C2</f>
        <v>120</v>
      </c>
      <c r="D32" s="6"/>
      <c r="E32" s="136"/>
      <c r="F32" s="26"/>
    </row>
    <row r="33" spans="1:6" x14ac:dyDescent="0.45">
      <c r="A33" s="14"/>
      <c r="B33" s="123" t="s">
        <v>160</v>
      </c>
      <c r="C33" s="27"/>
      <c r="D33" s="17"/>
      <c r="E33" s="133"/>
      <c r="F33" s="24">
        <f>C30*C31*C32</f>
        <v>18</v>
      </c>
    </row>
    <row r="34" spans="1:6" x14ac:dyDescent="0.45">
      <c r="A34" s="14" t="s">
        <v>58</v>
      </c>
      <c r="B34" s="4" t="s">
        <v>176</v>
      </c>
      <c r="C34" s="159">
        <v>7.4999999999999997E-2</v>
      </c>
      <c r="D34" s="22"/>
      <c r="E34" s="133"/>
      <c r="F34" s="24">
        <f>C34*F33</f>
        <v>1.3499999999999999</v>
      </c>
    </row>
    <row r="35" spans="1:6" x14ac:dyDescent="0.45">
      <c r="A35" s="14" t="s">
        <v>59</v>
      </c>
      <c r="B35" s="4" t="s">
        <v>36</v>
      </c>
      <c r="C35" s="44">
        <v>0.75</v>
      </c>
      <c r="D35" s="17"/>
      <c r="E35" s="133"/>
      <c r="F35" s="24">
        <f>C35</f>
        <v>0.75</v>
      </c>
    </row>
    <row r="36" spans="1:6" x14ac:dyDescent="0.45">
      <c r="A36" s="16"/>
      <c r="B36" s="2"/>
      <c r="C36" s="2"/>
      <c r="D36" s="6"/>
      <c r="E36" s="136"/>
      <c r="F36" s="23"/>
    </row>
    <row r="37" spans="1:6" x14ac:dyDescent="0.45">
      <c r="A37" s="14" t="s">
        <v>60</v>
      </c>
      <c r="B37" s="28" t="s">
        <v>37</v>
      </c>
      <c r="C37" s="28"/>
      <c r="D37" s="29"/>
      <c r="E37" s="137"/>
      <c r="F37" s="30">
        <f>SUM(F23:F36)</f>
        <v>97.403571428571425</v>
      </c>
    </row>
    <row r="38" spans="1:6" x14ac:dyDescent="0.45">
      <c r="A38" s="16"/>
      <c r="B38" s="4"/>
      <c r="C38" s="4"/>
      <c r="D38" s="17"/>
      <c r="E38" s="133"/>
      <c r="F38" s="18"/>
    </row>
    <row r="39" spans="1:6" x14ac:dyDescent="0.45">
      <c r="A39" s="14" t="s">
        <v>61</v>
      </c>
      <c r="B39" s="4" t="s">
        <v>180</v>
      </c>
      <c r="C39" s="4"/>
      <c r="D39" s="17"/>
      <c r="E39" s="133"/>
      <c r="F39" s="18"/>
    </row>
    <row r="40" spans="1:6" x14ac:dyDescent="0.45">
      <c r="A40" s="14" t="s">
        <v>62</v>
      </c>
      <c r="B40" s="4" t="s">
        <v>38</v>
      </c>
      <c r="C40" s="31">
        <v>1</v>
      </c>
      <c r="D40" s="21"/>
      <c r="E40" s="133"/>
      <c r="F40" s="18"/>
    </row>
    <row r="41" spans="1:6" x14ac:dyDescent="0.45">
      <c r="A41" s="14" t="s">
        <v>63</v>
      </c>
      <c r="B41" s="4" t="s">
        <v>139</v>
      </c>
      <c r="C41" s="41">
        <v>0</v>
      </c>
      <c r="D41" s="21"/>
      <c r="E41" s="133"/>
      <c r="F41" s="18"/>
    </row>
    <row r="42" spans="1:6" x14ac:dyDescent="0.45">
      <c r="A42" s="14" t="s">
        <v>64</v>
      </c>
      <c r="B42" s="4" t="s">
        <v>39</v>
      </c>
      <c r="C42" s="41">
        <v>0.125</v>
      </c>
      <c r="D42" s="21"/>
      <c r="E42" s="133"/>
      <c r="F42" s="18"/>
    </row>
    <row r="43" spans="1:6" x14ac:dyDescent="0.45">
      <c r="A43" s="14" t="s">
        <v>65</v>
      </c>
      <c r="B43" s="4" t="s">
        <v>173</v>
      </c>
      <c r="C43" s="41">
        <v>7.4999999999999997E-3</v>
      </c>
      <c r="D43" s="21"/>
      <c r="E43" s="133"/>
      <c r="F43" s="18"/>
    </row>
    <row r="44" spans="1:6" x14ac:dyDescent="0.45">
      <c r="A44" s="14" t="s">
        <v>66</v>
      </c>
      <c r="B44" s="4" t="s">
        <v>40</v>
      </c>
      <c r="C44" s="41">
        <v>0.05</v>
      </c>
      <c r="D44" s="21"/>
      <c r="E44" s="133"/>
      <c r="F44" s="18"/>
    </row>
    <row r="45" spans="1:6" x14ac:dyDescent="0.45">
      <c r="A45" s="14" t="s">
        <v>67</v>
      </c>
      <c r="B45" s="2" t="s">
        <v>41</v>
      </c>
      <c r="C45" s="45">
        <v>0.05</v>
      </c>
      <c r="D45" s="21"/>
      <c r="E45" s="133"/>
      <c r="F45" s="18"/>
    </row>
    <row r="46" spans="1:6" x14ac:dyDescent="0.45">
      <c r="A46" s="14" t="s">
        <v>68</v>
      </c>
      <c r="B46" s="123" t="s">
        <v>181</v>
      </c>
      <c r="C46" s="32">
        <f>C40*(1+C41)*(1+C42)*(1+C43)*(1+C44)*(1+C45)</f>
        <v>1.2496148437500003</v>
      </c>
      <c r="D46" s="33"/>
      <c r="E46" s="133"/>
      <c r="F46" s="18"/>
    </row>
    <row r="47" spans="1:6" x14ac:dyDescent="0.45">
      <c r="A47" s="14" t="s">
        <v>69</v>
      </c>
      <c r="B47" s="164" t="s">
        <v>182</v>
      </c>
      <c r="C47" s="46">
        <f>C46-1</f>
        <v>0.24961484375000031</v>
      </c>
      <c r="D47" s="47"/>
      <c r="E47" s="136"/>
      <c r="F47" s="26">
        <f>C47*F37</f>
        <v>24.313377262834852</v>
      </c>
    </row>
    <row r="48" spans="1:6" x14ac:dyDescent="0.45">
      <c r="A48" s="16"/>
      <c r="B48" s="4"/>
      <c r="C48" s="4"/>
      <c r="D48" s="17"/>
      <c r="E48" s="133"/>
      <c r="F48" s="18"/>
    </row>
    <row r="49" spans="1:6" x14ac:dyDescent="0.45">
      <c r="A49" s="15" t="s">
        <v>71</v>
      </c>
      <c r="B49" s="34" t="s">
        <v>43</v>
      </c>
      <c r="C49" s="34"/>
      <c r="D49" s="35"/>
      <c r="E49" s="138"/>
      <c r="F49" s="36">
        <f>SUM(F37:F48)</f>
        <v>121.71694869140627</v>
      </c>
    </row>
    <row r="54" spans="1:6" x14ac:dyDescent="0.45">
      <c r="A54" s="155" t="str">
        <f>A49</f>
        <v>36</v>
      </c>
      <c r="B54" s="7" t="str">
        <f t="shared" ref="B54:F54" si="0">B49</f>
        <v>Preis des Gerätebetriebs pro h</v>
      </c>
      <c r="C54" s="7"/>
      <c r="D54" s="7"/>
      <c r="E54" s="7"/>
      <c r="F54" s="148">
        <f t="shared" si="0"/>
        <v>121.71694869140627</v>
      </c>
    </row>
    <row r="55" spans="1:6" x14ac:dyDescent="0.45">
      <c r="A55" s="143"/>
      <c r="B55" s="7" t="s">
        <v>132</v>
      </c>
      <c r="C55" s="149">
        <f>Gerätekosten!C20</f>
        <v>15</v>
      </c>
      <c r="D55" s="7" t="s">
        <v>133</v>
      </c>
      <c r="E55" s="7"/>
      <c r="F55" s="150">
        <f>F54/C55</f>
        <v>8.1144632460937522</v>
      </c>
    </row>
    <row r="56" spans="1:6" x14ac:dyDescent="0.45">
      <c r="A56" s="133"/>
      <c r="B56" s="4" t="s">
        <v>161</v>
      </c>
      <c r="C56" s="145">
        <f>Gerätekosten!C25</f>
        <v>500</v>
      </c>
      <c r="D56" s="4"/>
      <c r="E56" s="4"/>
      <c r="F56" s="18"/>
    </row>
    <row r="57" spans="1:6" x14ac:dyDescent="0.45">
      <c r="A57" s="133"/>
      <c r="B57" s="4" t="s">
        <v>134</v>
      </c>
      <c r="C57" s="144">
        <f>Gerätekosten!C26</f>
        <v>1200</v>
      </c>
      <c r="D57" s="4" t="s">
        <v>133</v>
      </c>
      <c r="E57" s="145">
        <f>C56/C57</f>
        <v>0.41666666666666669</v>
      </c>
      <c r="F57" s="18"/>
    </row>
    <row r="58" spans="1:6" x14ac:dyDescent="0.45">
      <c r="A58" s="133"/>
      <c r="B58" s="4" t="s">
        <v>135</v>
      </c>
      <c r="C58" s="31">
        <f>C47</f>
        <v>0.24961484375000031</v>
      </c>
      <c r="D58" s="4"/>
      <c r="E58" s="146">
        <f>E57*C58</f>
        <v>0.10400618489583346</v>
      </c>
      <c r="F58" s="18"/>
    </row>
    <row r="59" spans="1:6" x14ac:dyDescent="0.45">
      <c r="A59" s="136"/>
      <c r="B59" s="2"/>
      <c r="C59" s="2"/>
      <c r="D59" s="2"/>
      <c r="E59" s="146">
        <f>SUM(E57:E58)</f>
        <v>0.52067285156250009</v>
      </c>
      <c r="F59" s="147">
        <f>E59</f>
        <v>0.52067285156250009</v>
      </c>
    </row>
    <row r="60" spans="1:6" x14ac:dyDescent="0.45">
      <c r="A60" s="151"/>
      <c r="B60" s="152" t="s">
        <v>117</v>
      </c>
      <c r="C60" s="153"/>
      <c r="D60" s="153"/>
      <c r="E60" s="153"/>
      <c r="F60" s="154">
        <f>SUM(F55:F59)</f>
        <v>8.6351360976562521</v>
      </c>
    </row>
  </sheetData>
  <sheetProtection formatColumns="0"/>
  <mergeCells count="7">
    <mergeCell ref="E1:E2"/>
    <mergeCell ref="F1:F2"/>
    <mergeCell ref="E4:E6"/>
    <mergeCell ref="F4:F6"/>
    <mergeCell ref="C1:D1"/>
    <mergeCell ref="C2:D2"/>
    <mergeCell ref="C3:D3"/>
  </mergeCells>
  <pageMargins left="0.7" right="0.7" top="0.78740157499999996" bottom="0.78740157499999996" header="0.3" footer="0.3"/>
  <pageSetup paperSize="9" orientation="portrait" r:id="rId1"/>
  <ignoredErrors>
    <ignoredError sqref="A1:A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FF4B-91D4-44E2-9C9A-5BC33CBA19C9}">
  <sheetPr>
    <tabColor rgb="FFFFFF00"/>
  </sheetPr>
  <dimension ref="A1:F60"/>
  <sheetViews>
    <sheetView showGridLines="0" topLeftCell="A16" zoomScale="115" zoomScaleNormal="115" workbookViewId="0">
      <selection activeCell="C30" sqref="C30"/>
    </sheetView>
  </sheetViews>
  <sheetFormatPr baseColWidth="10" defaultRowHeight="14.25" x14ac:dyDescent="0.45"/>
  <cols>
    <col min="1" max="1" width="3.53125" customWidth="1"/>
    <col min="2" max="2" width="32.06640625" customWidth="1"/>
    <col min="3" max="3" width="17.59765625" customWidth="1"/>
    <col min="4" max="4" width="7.06640625" customWidth="1"/>
    <col min="5" max="6" width="11.19921875" customWidth="1"/>
  </cols>
  <sheetData>
    <row r="1" spans="1:6" x14ac:dyDescent="0.45">
      <c r="A1" s="13"/>
      <c r="B1" s="7" t="s">
        <v>25</v>
      </c>
      <c r="C1" s="276" t="s">
        <v>136</v>
      </c>
      <c r="D1" s="276"/>
      <c r="E1" s="279" t="s">
        <v>129</v>
      </c>
      <c r="F1" s="173">
        <v>44409</v>
      </c>
    </row>
    <row r="2" spans="1:6" x14ac:dyDescent="0.45">
      <c r="A2" s="14"/>
      <c r="B2" s="4" t="s">
        <v>31</v>
      </c>
      <c r="C2" s="277">
        <v>50</v>
      </c>
      <c r="D2" s="277"/>
      <c r="E2" s="280"/>
      <c r="F2" s="174"/>
    </row>
    <row r="3" spans="1:6" x14ac:dyDescent="0.45">
      <c r="A3" s="15"/>
      <c r="B3" s="2" t="s">
        <v>172</v>
      </c>
      <c r="C3" s="278" t="s">
        <v>167</v>
      </c>
      <c r="D3" s="278"/>
      <c r="E3" s="139"/>
      <c r="F3" s="140"/>
    </row>
    <row r="4" spans="1:6" x14ac:dyDescent="0.45">
      <c r="A4" s="16"/>
      <c r="B4" s="4"/>
      <c r="C4" s="4"/>
      <c r="D4" s="17"/>
      <c r="E4" s="165" t="s">
        <v>44</v>
      </c>
      <c r="F4" s="168" t="s">
        <v>45</v>
      </c>
    </row>
    <row r="5" spans="1:6" x14ac:dyDescent="0.45">
      <c r="A5" s="14" t="s">
        <v>5</v>
      </c>
      <c r="B5" s="4" t="s">
        <v>174</v>
      </c>
      <c r="C5" s="38">
        <v>100000</v>
      </c>
      <c r="D5" s="5"/>
      <c r="E5" s="166"/>
      <c r="F5" s="169"/>
    </row>
    <row r="6" spans="1:6" x14ac:dyDescent="0.45">
      <c r="A6" s="14" t="s">
        <v>6</v>
      </c>
      <c r="B6" s="2" t="s">
        <v>27</v>
      </c>
      <c r="C6" s="39">
        <v>3000</v>
      </c>
      <c r="D6" s="5"/>
      <c r="E6" s="167"/>
      <c r="F6" s="170"/>
    </row>
    <row r="7" spans="1:6" x14ac:dyDescent="0.45">
      <c r="A7" s="14" t="s">
        <v>7</v>
      </c>
      <c r="B7" s="4" t="s">
        <v>26</v>
      </c>
      <c r="C7" s="19">
        <f>SUM(C5:C6)</f>
        <v>103000</v>
      </c>
      <c r="D7" s="5"/>
      <c r="E7" s="133"/>
      <c r="F7" s="18"/>
    </row>
    <row r="8" spans="1:6" x14ac:dyDescent="0.45">
      <c r="A8" s="14" t="s">
        <v>8</v>
      </c>
      <c r="B8" s="4" t="s">
        <v>29</v>
      </c>
      <c r="C8" s="40">
        <v>5</v>
      </c>
      <c r="D8" s="20"/>
      <c r="E8" s="133"/>
      <c r="F8" s="18"/>
    </row>
    <row r="9" spans="1:6" x14ac:dyDescent="0.45">
      <c r="A9" s="14" t="s">
        <v>9</v>
      </c>
      <c r="B9" s="4" t="s">
        <v>28</v>
      </c>
      <c r="C9" s="38">
        <v>25000</v>
      </c>
      <c r="D9" s="5"/>
      <c r="E9" s="133"/>
      <c r="F9" s="18"/>
    </row>
    <row r="10" spans="1:6" x14ac:dyDescent="0.45">
      <c r="A10" s="14" t="s">
        <v>10</v>
      </c>
      <c r="B10" s="4" t="s">
        <v>153</v>
      </c>
      <c r="C10" s="4"/>
      <c r="D10" s="17"/>
      <c r="E10" s="134">
        <f>(C7-C9)/C8</f>
        <v>15600</v>
      </c>
      <c r="F10" s="18"/>
    </row>
    <row r="11" spans="1:6" x14ac:dyDescent="0.45">
      <c r="A11" s="16"/>
      <c r="B11" s="4"/>
      <c r="C11" s="4"/>
      <c r="D11" s="17"/>
      <c r="E11" s="133"/>
      <c r="F11" s="18"/>
    </row>
    <row r="12" spans="1:6" x14ac:dyDescent="0.45">
      <c r="A12" s="14" t="s">
        <v>11</v>
      </c>
      <c r="B12" s="4" t="s">
        <v>30</v>
      </c>
      <c r="C12" s="41">
        <v>0.05</v>
      </c>
      <c r="D12" s="21"/>
      <c r="E12" s="133"/>
      <c r="F12" s="18"/>
    </row>
    <row r="13" spans="1:6" x14ac:dyDescent="0.45">
      <c r="A13" s="14" t="s">
        <v>14</v>
      </c>
      <c r="B13" s="4" t="s">
        <v>155</v>
      </c>
      <c r="C13" s="4"/>
      <c r="D13" s="17"/>
      <c r="E13" s="134">
        <f>(C7+C9)*C12/2</f>
        <v>3200</v>
      </c>
      <c r="F13" s="18"/>
    </row>
    <row r="14" spans="1:6" x14ac:dyDescent="0.45">
      <c r="A14" s="16"/>
      <c r="B14" s="4"/>
      <c r="C14" s="4"/>
      <c r="D14" s="17"/>
      <c r="E14" s="133"/>
      <c r="F14" s="18"/>
    </row>
    <row r="15" spans="1:6" x14ac:dyDescent="0.45">
      <c r="A15" s="14" t="s">
        <v>15</v>
      </c>
      <c r="B15" s="4" t="s">
        <v>158</v>
      </c>
      <c r="C15" s="142">
        <v>0.7</v>
      </c>
      <c r="D15" s="17"/>
      <c r="E15" s="133"/>
      <c r="F15" s="18"/>
    </row>
    <row r="16" spans="1:6" x14ac:dyDescent="0.45">
      <c r="A16" s="14" t="s">
        <v>16</v>
      </c>
      <c r="B16" s="2" t="s">
        <v>154</v>
      </c>
      <c r="C16" s="2"/>
      <c r="D16" s="6"/>
      <c r="E16" s="135">
        <f>E10*C15</f>
        <v>10920</v>
      </c>
      <c r="F16" s="18"/>
    </row>
    <row r="17" spans="1:6" x14ac:dyDescent="0.45">
      <c r="A17" s="14" t="s">
        <v>17</v>
      </c>
      <c r="B17" s="4" t="s">
        <v>22</v>
      </c>
      <c r="C17" s="4"/>
      <c r="D17" s="17"/>
      <c r="E17" s="134">
        <f>SUM(E10:E16)</f>
        <v>29720</v>
      </c>
      <c r="F17" s="18"/>
    </row>
    <row r="18" spans="1:6" x14ac:dyDescent="0.45">
      <c r="A18" s="16"/>
      <c r="B18" s="4"/>
      <c r="C18" s="4"/>
      <c r="D18" s="17"/>
      <c r="E18" s="134"/>
      <c r="F18" s="18"/>
    </row>
    <row r="19" spans="1:6" x14ac:dyDescent="0.45">
      <c r="A19" s="14" t="s">
        <v>18</v>
      </c>
      <c r="B19" s="4" t="s">
        <v>33</v>
      </c>
      <c r="C19" s="43">
        <v>0</v>
      </c>
      <c r="D19" s="22" t="s">
        <v>156</v>
      </c>
      <c r="E19" s="134">
        <f>C19*E17</f>
        <v>0</v>
      </c>
      <c r="F19" s="18"/>
    </row>
    <row r="20" spans="1:6" x14ac:dyDescent="0.45">
      <c r="A20" s="14" t="s">
        <v>19</v>
      </c>
      <c r="B20" s="2" t="s">
        <v>177</v>
      </c>
      <c r="C20" s="39">
        <v>1500</v>
      </c>
      <c r="D20" s="6"/>
      <c r="E20" s="135">
        <f>C20</f>
        <v>1500</v>
      </c>
      <c r="F20" s="18"/>
    </row>
    <row r="21" spans="1:6" x14ac:dyDescent="0.45">
      <c r="A21" s="14" t="s">
        <v>20</v>
      </c>
      <c r="B21" s="4" t="s">
        <v>4</v>
      </c>
      <c r="C21" s="4"/>
      <c r="D21" s="17"/>
      <c r="E21" s="134">
        <f>SUM(E17:E20)</f>
        <v>31220</v>
      </c>
      <c r="F21" s="18"/>
    </row>
    <row r="22" spans="1:6" x14ac:dyDescent="0.45">
      <c r="A22" s="15" t="s">
        <v>23</v>
      </c>
      <c r="B22" s="2" t="s">
        <v>179</v>
      </c>
      <c r="C22" s="141">
        <v>1400</v>
      </c>
      <c r="D22" s="11"/>
      <c r="E22" s="136"/>
      <c r="F22" s="23"/>
    </row>
    <row r="23" spans="1:6" x14ac:dyDescent="0.45">
      <c r="A23" s="14" t="s">
        <v>46</v>
      </c>
      <c r="B23" s="4" t="s">
        <v>165</v>
      </c>
      <c r="C23" s="4"/>
      <c r="D23" s="17"/>
      <c r="E23" s="133"/>
      <c r="F23" s="24">
        <f>E21/C22</f>
        <v>22.3</v>
      </c>
    </row>
    <row r="24" spans="1:6" x14ac:dyDescent="0.45">
      <c r="A24" s="16"/>
      <c r="B24" s="4"/>
      <c r="C24" s="4"/>
      <c r="D24" s="17"/>
      <c r="E24" s="133"/>
      <c r="F24" s="18"/>
    </row>
    <row r="25" spans="1:6" x14ac:dyDescent="0.45">
      <c r="A25" s="14" t="s">
        <v>47</v>
      </c>
      <c r="B25" s="4" t="s">
        <v>50</v>
      </c>
      <c r="C25" s="4"/>
      <c r="D25" s="17"/>
      <c r="E25" s="133"/>
      <c r="F25" s="18"/>
    </row>
    <row r="26" spans="1:6" x14ac:dyDescent="0.45">
      <c r="A26" s="14" t="s">
        <v>48</v>
      </c>
      <c r="B26" s="4" t="s">
        <v>34</v>
      </c>
      <c r="C26" s="131">
        <v>40</v>
      </c>
      <c r="D26" s="17"/>
      <c r="E26" s="133"/>
      <c r="F26" s="18"/>
    </row>
    <row r="27" spans="1:6" x14ac:dyDescent="0.45">
      <c r="A27" s="14" t="s">
        <v>49</v>
      </c>
      <c r="B27" s="4" t="s">
        <v>51</v>
      </c>
      <c r="C27" s="142">
        <v>1.1000000000000001</v>
      </c>
      <c r="D27" s="17"/>
      <c r="E27" s="133"/>
      <c r="F27" s="24">
        <f>C26*C27</f>
        <v>44</v>
      </c>
    </row>
    <row r="28" spans="1:6" x14ac:dyDescent="0.45">
      <c r="A28" s="16"/>
      <c r="B28" s="4"/>
      <c r="C28" s="4"/>
      <c r="D28" s="17"/>
      <c r="E28" s="133"/>
      <c r="F28" s="18"/>
    </row>
    <row r="29" spans="1:6" x14ac:dyDescent="0.45">
      <c r="A29" s="14" t="s">
        <v>54</v>
      </c>
      <c r="B29" s="4" t="s">
        <v>70</v>
      </c>
      <c r="C29" s="4"/>
      <c r="D29" s="17"/>
      <c r="E29" s="133"/>
      <c r="F29" s="18"/>
    </row>
    <row r="30" spans="1:6" x14ac:dyDescent="0.45">
      <c r="A30" s="14" t="s">
        <v>55</v>
      </c>
      <c r="B30" s="4" t="s">
        <v>52</v>
      </c>
      <c r="C30" s="281">
        <v>0.15</v>
      </c>
      <c r="D30" s="17"/>
      <c r="E30" s="133"/>
      <c r="F30" s="18"/>
    </row>
    <row r="31" spans="1:6" x14ac:dyDescent="0.45">
      <c r="A31" s="14" t="s">
        <v>56</v>
      </c>
      <c r="B31" s="4" t="s">
        <v>53</v>
      </c>
      <c r="C31" s="132">
        <v>1</v>
      </c>
      <c r="D31" s="25"/>
      <c r="E31" s="133"/>
      <c r="F31" s="18"/>
    </row>
    <row r="32" spans="1:6" x14ac:dyDescent="0.45">
      <c r="A32" s="14" t="s">
        <v>57</v>
      </c>
      <c r="B32" s="2" t="s">
        <v>35</v>
      </c>
      <c r="C32" s="12">
        <f>C2</f>
        <v>50</v>
      </c>
      <c r="D32" s="6"/>
      <c r="E32" s="136"/>
      <c r="F32" s="26"/>
    </row>
    <row r="33" spans="1:6" x14ac:dyDescent="0.45">
      <c r="A33" s="14"/>
      <c r="B33" s="123" t="s">
        <v>159</v>
      </c>
      <c r="C33" s="27"/>
      <c r="D33" s="17"/>
      <c r="E33" s="133"/>
      <c r="F33" s="24">
        <f>C30*C31*C32</f>
        <v>7.5</v>
      </c>
    </row>
    <row r="34" spans="1:6" x14ac:dyDescent="0.45">
      <c r="A34" s="14" t="s">
        <v>58</v>
      </c>
      <c r="B34" s="4" t="s">
        <v>176</v>
      </c>
      <c r="C34" s="159">
        <v>7.4999999999999997E-2</v>
      </c>
      <c r="D34" s="22"/>
      <c r="E34" s="133"/>
      <c r="F34" s="24">
        <f>C34*F33</f>
        <v>0.5625</v>
      </c>
    </row>
    <row r="35" spans="1:6" x14ac:dyDescent="0.45">
      <c r="A35" s="14" t="s">
        <v>59</v>
      </c>
      <c r="B35" s="4" t="s">
        <v>36</v>
      </c>
      <c r="C35" s="44">
        <v>0.75</v>
      </c>
      <c r="D35" s="17"/>
      <c r="E35" s="133"/>
      <c r="F35" s="24">
        <f>C35</f>
        <v>0.75</v>
      </c>
    </row>
    <row r="36" spans="1:6" x14ac:dyDescent="0.45">
      <c r="A36" s="16"/>
      <c r="B36" s="2"/>
      <c r="C36" s="2"/>
      <c r="D36" s="6"/>
      <c r="E36" s="136"/>
      <c r="F36" s="23"/>
    </row>
    <row r="37" spans="1:6" x14ac:dyDescent="0.45">
      <c r="A37" s="14" t="s">
        <v>60</v>
      </c>
      <c r="B37" s="28" t="s">
        <v>37</v>
      </c>
      <c r="C37" s="28"/>
      <c r="D37" s="29"/>
      <c r="E37" s="137"/>
      <c r="F37" s="30">
        <f>SUM(F23:F36)</f>
        <v>75.112499999999997</v>
      </c>
    </row>
    <row r="38" spans="1:6" x14ac:dyDescent="0.45">
      <c r="A38" s="16"/>
      <c r="B38" s="4"/>
      <c r="C38" s="4"/>
      <c r="D38" s="17"/>
      <c r="E38" s="133"/>
      <c r="F38" s="18"/>
    </row>
    <row r="39" spans="1:6" x14ac:dyDescent="0.45">
      <c r="A39" s="14" t="s">
        <v>61</v>
      </c>
      <c r="B39" s="4" t="s">
        <v>180</v>
      </c>
      <c r="C39" s="4"/>
      <c r="D39" s="17"/>
      <c r="E39" s="133"/>
      <c r="F39" s="18"/>
    </row>
    <row r="40" spans="1:6" x14ac:dyDescent="0.45">
      <c r="A40" s="14" t="s">
        <v>62</v>
      </c>
      <c r="B40" s="4" t="s">
        <v>38</v>
      </c>
      <c r="C40" s="31">
        <v>1</v>
      </c>
      <c r="D40" s="21"/>
      <c r="E40" s="133"/>
      <c r="F40" s="18"/>
    </row>
    <row r="41" spans="1:6" x14ac:dyDescent="0.45">
      <c r="A41" s="14" t="s">
        <v>63</v>
      </c>
      <c r="B41" s="4" t="s">
        <v>139</v>
      </c>
      <c r="C41" s="41">
        <v>0</v>
      </c>
      <c r="D41" s="21"/>
      <c r="E41" s="133"/>
      <c r="F41" s="18"/>
    </row>
    <row r="42" spans="1:6" x14ac:dyDescent="0.45">
      <c r="A42" s="14" t="s">
        <v>64</v>
      </c>
      <c r="B42" s="4" t="s">
        <v>39</v>
      </c>
      <c r="C42" s="41">
        <v>0.125</v>
      </c>
      <c r="D42" s="21"/>
      <c r="E42" s="133"/>
      <c r="F42" s="18"/>
    </row>
    <row r="43" spans="1:6" x14ac:dyDescent="0.45">
      <c r="A43" s="14" t="s">
        <v>65</v>
      </c>
      <c r="B43" s="4" t="s">
        <v>173</v>
      </c>
      <c r="C43" s="41">
        <v>7.4999999999999997E-3</v>
      </c>
      <c r="D43" s="21"/>
      <c r="E43" s="133"/>
      <c r="F43" s="18"/>
    </row>
    <row r="44" spans="1:6" x14ac:dyDescent="0.45">
      <c r="A44" s="14" t="s">
        <v>66</v>
      </c>
      <c r="B44" s="4" t="s">
        <v>40</v>
      </c>
      <c r="C44" s="41">
        <v>0.05</v>
      </c>
      <c r="D44" s="21"/>
      <c r="E44" s="133"/>
      <c r="F44" s="18"/>
    </row>
    <row r="45" spans="1:6" x14ac:dyDescent="0.45">
      <c r="A45" s="14" t="s">
        <v>67</v>
      </c>
      <c r="B45" s="2" t="s">
        <v>41</v>
      </c>
      <c r="C45" s="45">
        <v>0.05</v>
      </c>
      <c r="D45" s="21"/>
      <c r="E45" s="133"/>
      <c r="F45" s="18"/>
    </row>
    <row r="46" spans="1:6" x14ac:dyDescent="0.45">
      <c r="A46" s="14" t="s">
        <v>68</v>
      </c>
      <c r="B46" s="123" t="s">
        <v>181</v>
      </c>
      <c r="C46" s="32">
        <f>C40*(1+C41)*(1+C42)*(1+C43)*(1+C44)*(1+C45)</f>
        <v>1.2496148437500003</v>
      </c>
      <c r="D46" s="33"/>
      <c r="E46" s="133"/>
      <c r="F46" s="18"/>
    </row>
    <row r="47" spans="1:6" x14ac:dyDescent="0.45">
      <c r="A47" s="14" t="s">
        <v>69</v>
      </c>
      <c r="B47" s="164" t="s">
        <v>182</v>
      </c>
      <c r="C47" s="46">
        <f>C46-1</f>
        <v>0.24961484375000031</v>
      </c>
      <c r="D47" s="47"/>
      <c r="E47" s="136"/>
      <c r="F47" s="26">
        <f>C47*F37</f>
        <v>18.749194951171898</v>
      </c>
    </row>
    <row r="48" spans="1:6" x14ac:dyDescent="0.45">
      <c r="A48" s="16"/>
      <c r="B48" s="4"/>
      <c r="C48" s="4"/>
      <c r="D48" s="17"/>
      <c r="E48" s="133"/>
      <c r="F48" s="18"/>
    </row>
    <row r="49" spans="1:6" x14ac:dyDescent="0.45">
      <c r="A49" s="15" t="s">
        <v>71</v>
      </c>
      <c r="B49" s="34" t="s">
        <v>43</v>
      </c>
      <c r="C49" s="34"/>
      <c r="D49" s="35"/>
      <c r="E49" s="138"/>
      <c r="F49" s="36">
        <f>SUM(F37:F48)</f>
        <v>93.861694951171899</v>
      </c>
    </row>
    <row r="54" spans="1:6" x14ac:dyDescent="0.45">
      <c r="A54" s="155" t="str">
        <f>A49</f>
        <v>36</v>
      </c>
      <c r="B54" s="7" t="str">
        <f t="shared" ref="B54:F54" si="0">B49</f>
        <v>Preis des Gerätebetriebs pro h</v>
      </c>
      <c r="C54" s="7"/>
      <c r="D54" s="7"/>
      <c r="E54" s="7"/>
      <c r="F54" s="148">
        <f t="shared" si="0"/>
        <v>93.861694951171899</v>
      </c>
    </row>
    <row r="55" spans="1:6" x14ac:dyDescent="0.45">
      <c r="A55" s="143"/>
      <c r="B55" s="7" t="s">
        <v>132</v>
      </c>
      <c r="C55" s="149">
        <f>Gerätekosten!C20</f>
        <v>15</v>
      </c>
      <c r="D55" s="7" t="s">
        <v>133</v>
      </c>
      <c r="E55" s="7"/>
      <c r="F55" s="150">
        <f>F54/C55</f>
        <v>6.2574463300781265</v>
      </c>
    </row>
    <row r="56" spans="1:6" x14ac:dyDescent="0.45">
      <c r="A56" s="133"/>
      <c r="B56" s="4" t="s">
        <v>161</v>
      </c>
      <c r="C56" s="145">
        <f>Gerätekosten!C25</f>
        <v>500</v>
      </c>
      <c r="D56" s="4"/>
      <c r="E56" s="4"/>
      <c r="F56" s="18"/>
    </row>
    <row r="57" spans="1:6" x14ac:dyDescent="0.45">
      <c r="A57" s="133"/>
      <c r="B57" s="4" t="s">
        <v>134</v>
      </c>
      <c r="C57" s="144">
        <f>Gerätekosten!C26</f>
        <v>1200</v>
      </c>
      <c r="D57" s="4" t="s">
        <v>133</v>
      </c>
      <c r="E57" s="145">
        <f>C56/C57</f>
        <v>0.41666666666666669</v>
      </c>
      <c r="F57" s="18"/>
    </row>
    <row r="58" spans="1:6" x14ac:dyDescent="0.45">
      <c r="A58" s="133"/>
      <c r="B58" s="4" t="s">
        <v>135</v>
      </c>
      <c r="C58" s="31">
        <f>C47</f>
        <v>0.24961484375000031</v>
      </c>
      <c r="D58" s="4"/>
      <c r="E58" s="146">
        <f>E57*C58</f>
        <v>0.10400618489583346</v>
      </c>
      <c r="F58" s="18"/>
    </row>
    <row r="59" spans="1:6" x14ac:dyDescent="0.45">
      <c r="A59" s="136"/>
      <c r="B59" s="2"/>
      <c r="C59" s="2"/>
      <c r="D59" s="2"/>
      <c r="E59" s="146">
        <f>SUM(E57:E58)</f>
        <v>0.52067285156250009</v>
      </c>
      <c r="F59" s="147">
        <f>E59</f>
        <v>0.52067285156250009</v>
      </c>
    </row>
    <row r="60" spans="1:6" x14ac:dyDescent="0.45">
      <c r="A60" s="151"/>
      <c r="B60" s="152" t="s">
        <v>117</v>
      </c>
      <c r="C60" s="153"/>
      <c r="D60" s="153"/>
      <c r="E60" s="153"/>
      <c r="F60" s="154">
        <f>SUM(F55:F59)</f>
        <v>6.7781191816406263</v>
      </c>
    </row>
  </sheetData>
  <sheetProtection formatColumns="0"/>
  <mergeCells count="7">
    <mergeCell ref="E4:E6"/>
    <mergeCell ref="F4:F6"/>
    <mergeCell ref="C1:D1"/>
    <mergeCell ref="E1:E2"/>
    <mergeCell ref="F1:F2"/>
    <mergeCell ref="C2:D2"/>
    <mergeCell ref="C3:D3"/>
  </mergeCells>
  <pageMargins left="0.7" right="0.7" top="0.78740157499999996" bottom="0.78740157499999996" header="0.3" footer="0.3"/>
  <pageSetup paperSize="9" orientation="portrait" r:id="rId1"/>
  <ignoredErrors>
    <ignoredError sqref="A5:A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2591-2BFA-4EC6-9819-683695CE4DDA}">
  <sheetPr>
    <tabColor rgb="FFFFFF00"/>
  </sheetPr>
  <dimension ref="A1:F60"/>
  <sheetViews>
    <sheetView showGridLines="0" topLeftCell="A13" zoomScale="115" zoomScaleNormal="115" workbookViewId="0">
      <selection activeCell="C30" sqref="C30"/>
    </sheetView>
  </sheetViews>
  <sheetFormatPr baseColWidth="10" defaultRowHeight="14.25" x14ac:dyDescent="0.45"/>
  <cols>
    <col min="1" max="1" width="3.53125" customWidth="1"/>
    <col min="2" max="2" width="32.06640625" customWidth="1"/>
    <col min="3" max="3" width="17.59765625" customWidth="1"/>
    <col min="4" max="4" width="7.06640625" customWidth="1"/>
    <col min="5" max="6" width="11.19921875" customWidth="1"/>
  </cols>
  <sheetData>
    <row r="1" spans="1:6" x14ac:dyDescent="0.45">
      <c r="A1" s="13"/>
      <c r="B1" s="7" t="s">
        <v>25</v>
      </c>
      <c r="C1" s="276" t="s">
        <v>151</v>
      </c>
      <c r="D1" s="276"/>
      <c r="E1" s="279" t="s">
        <v>129</v>
      </c>
      <c r="F1" s="173">
        <v>44409</v>
      </c>
    </row>
    <row r="2" spans="1:6" x14ac:dyDescent="0.45">
      <c r="A2" s="14"/>
      <c r="B2" s="4" t="s">
        <v>31</v>
      </c>
      <c r="C2" s="277">
        <v>85</v>
      </c>
      <c r="D2" s="277"/>
      <c r="E2" s="280"/>
      <c r="F2" s="174"/>
    </row>
    <row r="3" spans="1:6" x14ac:dyDescent="0.45">
      <c r="A3" s="15"/>
      <c r="B3" s="2" t="s">
        <v>172</v>
      </c>
      <c r="C3" s="278" t="s">
        <v>168</v>
      </c>
      <c r="D3" s="278"/>
      <c r="E3" s="139"/>
      <c r="F3" s="140"/>
    </row>
    <row r="4" spans="1:6" x14ac:dyDescent="0.45">
      <c r="A4" s="16"/>
      <c r="B4" s="4"/>
      <c r="C4" s="4"/>
      <c r="D4" s="17"/>
      <c r="E4" s="165" t="s">
        <v>44</v>
      </c>
      <c r="F4" s="168" t="s">
        <v>45</v>
      </c>
    </row>
    <row r="5" spans="1:6" x14ac:dyDescent="0.45">
      <c r="A5" s="14" t="s">
        <v>5</v>
      </c>
      <c r="B5" s="4" t="s">
        <v>174</v>
      </c>
      <c r="C5" s="38">
        <v>140000</v>
      </c>
      <c r="D5" s="5"/>
      <c r="E5" s="166"/>
      <c r="F5" s="169"/>
    </row>
    <row r="6" spans="1:6" x14ac:dyDescent="0.45">
      <c r="A6" s="14" t="s">
        <v>6</v>
      </c>
      <c r="B6" s="2" t="s">
        <v>27</v>
      </c>
      <c r="C6" s="39">
        <v>2000</v>
      </c>
      <c r="D6" s="5"/>
      <c r="E6" s="167"/>
      <c r="F6" s="170"/>
    </row>
    <row r="7" spans="1:6" x14ac:dyDescent="0.45">
      <c r="A7" s="14" t="s">
        <v>7</v>
      </c>
      <c r="B7" s="4" t="s">
        <v>26</v>
      </c>
      <c r="C7" s="19">
        <f>SUM(C5:C6)</f>
        <v>142000</v>
      </c>
      <c r="D7" s="5"/>
      <c r="E7" s="133"/>
      <c r="F7" s="18"/>
    </row>
    <row r="8" spans="1:6" x14ac:dyDescent="0.45">
      <c r="A8" s="14" t="s">
        <v>8</v>
      </c>
      <c r="B8" s="4" t="s">
        <v>29</v>
      </c>
      <c r="C8" s="40">
        <v>6</v>
      </c>
      <c r="D8" s="20"/>
      <c r="E8" s="133"/>
      <c r="F8" s="18"/>
    </row>
    <row r="9" spans="1:6" x14ac:dyDescent="0.45">
      <c r="A9" s="14" t="s">
        <v>9</v>
      </c>
      <c r="B9" s="4" t="s">
        <v>28</v>
      </c>
      <c r="C9" s="38">
        <v>50000</v>
      </c>
      <c r="D9" s="5"/>
      <c r="E9" s="133"/>
      <c r="F9" s="18"/>
    </row>
    <row r="10" spans="1:6" x14ac:dyDescent="0.45">
      <c r="A10" s="14" t="s">
        <v>10</v>
      </c>
      <c r="B10" s="123" t="s">
        <v>162</v>
      </c>
      <c r="C10" s="4"/>
      <c r="D10" s="17"/>
      <c r="E10" s="134">
        <f>(C7-C9)/C8</f>
        <v>15333.333333333334</v>
      </c>
      <c r="F10" s="18"/>
    </row>
    <row r="11" spans="1:6" x14ac:dyDescent="0.45">
      <c r="A11" s="16"/>
      <c r="B11" s="4"/>
      <c r="C11" s="4"/>
      <c r="D11" s="17"/>
      <c r="E11" s="133"/>
      <c r="F11" s="18"/>
    </row>
    <row r="12" spans="1:6" x14ac:dyDescent="0.45">
      <c r="A12" s="14" t="s">
        <v>11</v>
      </c>
      <c r="B12" s="4" t="s">
        <v>30</v>
      </c>
      <c r="C12" s="41">
        <v>0.05</v>
      </c>
      <c r="D12" s="21"/>
      <c r="E12" s="133"/>
      <c r="F12" s="18"/>
    </row>
    <row r="13" spans="1:6" x14ac:dyDescent="0.45">
      <c r="A13" s="14" t="s">
        <v>14</v>
      </c>
      <c r="B13" s="123" t="s">
        <v>163</v>
      </c>
      <c r="C13" s="4"/>
      <c r="D13" s="17"/>
      <c r="E13" s="134">
        <f>(C7+C9)*C12/2</f>
        <v>4800</v>
      </c>
      <c r="F13" s="18"/>
    </row>
    <row r="14" spans="1:6" x14ac:dyDescent="0.45">
      <c r="A14" s="16"/>
      <c r="B14" s="4"/>
      <c r="C14" s="4"/>
      <c r="D14" s="17"/>
      <c r="E14" s="133"/>
      <c r="F14" s="18"/>
    </row>
    <row r="15" spans="1:6" x14ac:dyDescent="0.45">
      <c r="A15" s="14" t="s">
        <v>15</v>
      </c>
      <c r="B15" s="4" t="s">
        <v>158</v>
      </c>
      <c r="C15" s="142">
        <v>0.75</v>
      </c>
      <c r="D15" s="17"/>
      <c r="E15" s="133"/>
      <c r="F15" s="18"/>
    </row>
    <row r="16" spans="1:6" x14ac:dyDescent="0.45">
      <c r="A16" s="14" t="s">
        <v>16</v>
      </c>
      <c r="B16" s="164" t="s">
        <v>164</v>
      </c>
      <c r="C16" s="2"/>
      <c r="D16" s="6"/>
      <c r="E16" s="135">
        <f>E10*C15</f>
        <v>11500</v>
      </c>
      <c r="F16" s="18"/>
    </row>
    <row r="17" spans="1:6" x14ac:dyDescent="0.45">
      <c r="A17" s="14" t="s">
        <v>17</v>
      </c>
      <c r="B17" s="4" t="s">
        <v>22</v>
      </c>
      <c r="C17" s="4"/>
      <c r="D17" s="17"/>
      <c r="E17" s="134">
        <f>SUM(E10:E16)</f>
        <v>31633.333333333336</v>
      </c>
      <c r="F17" s="18"/>
    </row>
    <row r="18" spans="1:6" x14ac:dyDescent="0.45">
      <c r="A18" s="16"/>
      <c r="B18" s="4"/>
      <c r="C18" s="4"/>
      <c r="D18" s="17"/>
      <c r="E18" s="134"/>
      <c r="F18" s="18"/>
    </row>
    <row r="19" spans="1:6" x14ac:dyDescent="0.45">
      <c r="A19" s="14" t="s">
        <v>18</v>
      </c>
      <c r="B19" s="4" t="s">
        <v>33</v>
      </c>
      <c r="C19" s="43">
        <v>0</v>
      </c>
      <c r="D19" s="22" t="s">
        <v>156</v>
      </c>
      <c r="E19" s="134">
        <f>C19*E17</f>
        <v>0</v>
      </c>
      <c r="F19" s="18"/>
    </row>
    <row r="20" spans="1:6" x14ac:dyDescent="0.45">
      <c r="A20" s="14" t="s">
        <v>19</v>
      </c>
      <c r="B20" s="2" t="s">
        <v>177</v>
      </c>
      <c r="C20" s="39">
        <v>1000</v>
      </c>
      <c r="D20" s="6"/>
      <c r="E20" s="135">
        <f>C20</f>
        <v>1000</v>
      </c>
      <c r="F20" s="18"/>
    </row>
    <row r="21" spans="1:6" x14ac:dyDescent="0.45">
      <c r="A21" s="14" t="s">
        <v>20</v>
      </c>
      <c r="B21" s="4" t="s">
        <v>4</v>
      </c>
      <c r="C21" s="4"/>
      <c r="D21" s="17"/>
      <c r="E21" s="134">
        <f>SUM(E17:E20)</f>
        <v>32633.333333333336</v>
      </c>
      <c r="F21" s="18"/>
    </row>
    <row r="22" spans="1:6" x14ac:dyDescent="0.45">
      <c r="A22" s="15" t="s">
        <v>23</v>
      </c>
      <c r="B22" s="2" t="s">
        <v>179</v>
      </c>
      <c r="C22" s="141">
        <v>1100</v>
      </c>
      <c r="D22" s="11"/>
      <c r="E22" s="136"/>
      <c r="F22" s="23"/>
    </row>
    <row r="23" spans="1:6" x14ac:dyDescent="0.45">
      <c r="A23" s="14" t="s">
        <v>46</v>
      </c>
      <c r="B23" s="123" t="s">
        <v>166</v>
      </c>
      <c r="C23" s="4"/>
      <c r="D23" s="17"/>
      <c r="E23" s="133"/>
      <c r="F23" s="24">
        <f>E21/C22</f>
        <v>29.666666666666668</v>
      </c>
    </row>
    <row r="24" spans="1:6" x14ac:dyDescent="0.45">
      <c r="A24" s="16"/>
      <c r="B24" s="4"/>
      <c r="C24" s="4"/>
      <c r="D24" s="17"/>
      <c r="E24" s="133"/>
      <c r="F24" s="18"/>
    </row>
    <row r="25" spans="1:6" x14ac:dyDescent="0.45">
      <c r="A25" s="14" t="s">
        <v>47</v>
      </c>
      <c r="B25" s="4" t="s">
        <v>50</v>
      </c>
      <c r="C25" s="4"/>
      <c r="D25" s="17"/>
      <c r="E25" s="133"/>
      <c r="F25" s="18"/>
    </row>
    <row r="26" spans="1:6" x14ac:dyDescent="0.45">
      <c r="A26" s="14" t="s">
        <v>48</v>
      </c>
      <c r="B26" s="4" t="s">
        <v>34</v>
      </c>
      <c r="C26" s="131">
        <v>40</v>
      </c>
      <c r="D26" s="17"/>
      <c r="E26" s="133"/>
      <c r="F26" s="18"/>
    </row>
    <row r="27" spans="1:6" x14ac:dyDescent="0.45">
      <c r="A27" s="14" t="s">
        <v>49</v>
      </c>
      <c r="B27" s="4" t="s">
        <v>51</v>
      </c>
      <c r="C27" s="142">
        <v>1.1200000000000001</v>
      </c>
      <c r="D27" s="17"/>
      <c r="E27" s="133"/>
      <c r="F27" s="24">
        <f>C26*C27</f>
        <v>44.800000000000004</v>
      </c>
    </row>
    <row r="28" spans="1:6" x14ac:dyDescent="0.45">
      <c r="A28" s="16"/>
      <c r="B28" s="4"/>
      <c r="C28" s="4"/>
      <c r="D28" s="17"/>
      <c r="E28" s="133"/>
      <c r="F28" s="18"/>
    </row>
    <row r="29" spans="1:6" x14ac:dyDescent="0.45">
      <c r="A29" s="14" t="s">
        <v>54</v>
      </c>
      <c r="B29" s="4" t="s">
        <v>70</v>
      </c>
      <c r="C29" s="4"/>
      <c r="D29" s="17"/>
      <c r="E29" s="133"/>
      <c r="F29" s="18"/>
    </row>
    <row r="30" spans="1:6" x14ac:dyDescent="0.45">
      <c r="A30" s="14" t="s">
        <v>55</v>
      </c>
      <c r="B30" s="4" t="s">
        <v>52</v>
      </c>
      <c r="C30" s="281">
        <v>0.13</v>
      </c>
      <c r="D30" s="17"/>
      <c r="E30" s="133"/>
      <c r="F30" s="18"/>
    </row>
    <row r="31" spans="1:6" x14ac:dyDescent="0.45">
      <c r="A31" s="14" t="s">
        <v>56</v>
      </c>
      <c r="B31" s="4" t="s">
        <v>53</v>
      </c>
      <c r="C31" s="132">
        <v>1</v>
      </c>
      <c r="D31" s="25"/>
      <c r="E31" s="133"/>
      <c r="F31" s="18"/>
    </row>
    <row r="32" spans="1:6" x14ac:dyDescent="0.45">
      <c r="A32" s="14" t="s">
        <v>57</v>
      </c>
      <c r="B32" s="2" t="s">
        <v>35</v>
      </c>
      <c r="C32" s="12">
        <f>C2</f>
        <v>85</v>
      </c>
      <c r="D32" s="6"/>
      <c r="E32" s="136"/>
      <c r="F32" s="26"/>
    </row>
    <row r="33" spans="1:6" x14ac:dyDescent="0.45">
      <c r="A33" s="14"/>
      <c r="B33" s="123" t="s">
        <v>160</v>
      </c>
      <c r="C33" s="27"/>
      <c r="D33" s="17"/>
      <c r="E33" s="133"/>
      <c r="F33" s="24">
        <f>C30*C31*C32</f>
        <v>11.05</v>
      </c>
    </row>
    <row r="34" spans="1:6" x14ac:dyDescent="0.45">
      <c r="A34" s="14" t="s">
        <v>58</v>
      </c>
      <c r="B34" s="4" t="s">
        <v>176</v>
      </c>
      <c r="C34" s="43">
        <v>0.1</v>
      </c>
      <c r="D34" s="22"/>
      <c r="E34" s="133"/>
      <c r="F34" s="24">
        <f>C34*F33</f>
        <v>1.1050000000000002</v>
      </c>
    </row>
    <row r="35" spans="1:6" x14ac:dyDescent="0.45">
      <c r="A35" s="14" t="s">
        <v>59</v>
      </c>
      <c r="B35" s="4" t="s">
        <v>36</v>
      </c>
      <c r="C35" s="44">
        <v>1.2</v>
      </c>
      <c r="D35" s="17"/>
      <c r="E35" s="133"/>
      <c r="F35" s="24">
        <f>C35</f>
        <v>1.2</v>
      </c>
    </row>
    <row r="36" spans="1:6" x14ac:dyDescent="0.45">
      <c r="A36" s="16"/>
      <c r="B36" s="2"/>
      <c r="C36" s="2"/>
      <c r="D36" s="6"/>
      <c r="E36" s="136"/>
      <c r="F36" s="23"/>
    </row>
    <row r="37" spans="1:6" x14ac:dyDescent="0.45">
      <c r="A37" s="14" t="s">
        <v>60</v>
      </c>
      <c r="B37" s="28" t="s">
        <v>37</v>
      </c>
      <c r="C37" s="28"/>
      <c r="D37" s="29"/>
      <c r="E37" s="137"/>
      <c r="F37" s="30">
        <f>SUM(F23:F36)</f>
        <v>87.821666666666673</v>
      </c>
    </row>
    <row r="38" spans="1:6" x14ac:dyDescent="0.45">
      <c r="A38" s="16"/>
      <c r="B38" s="4"/>
      <c r="C38" s="4"/>
      <c r="D38" s="17"/>
      <c r="E38" s="133"/>
      <c r="F38" s="18"/>
    </row>
    <row r="39" spans="1:6" x14ac:dyDescent="0.45">
      <c r="A39" s="14" t="s">
        <v>61</v>
      </c>
      <c r="B39" s="4" t="s">
        <v>180</v>
      </c>
      <c r="C39" s="4"/>
      <c r="D39" s="17"/>
      <c r="E39" s="133"/>
      <c r="F39" s="18"/>
    </row>
    <row r="40" spans="1:6" x14ac:dyDescent="0.45">
      <c r="A40" s="14" t="s">
        <v>62</v>
      </c>
      <c r="B40" s="4" t="s">
        <v>38</v>
      </c>
      <c r="C40" s="31">
        <v>1</v>
      </c>
      <c r="D40" s="21"/>
      <c r="E40" s="133"/>
      <c r="F40" s="18"/>
    </row>
    <row r="41" spans="1:6" x14ac:dyDescent="0.45">
      <c r="A41" s="14" t="s">
        <v>63</v>
      </c>
      <c r="B41" s="4" t="s">
        <v>139</v>
      </c>
      <c r="C41" s="41">
        <v>0</v>
      </c>
      <c r="D41" s="21"/>
      <c r="E41" s="133"/>
      <c r="F41" s="18"/>
    </row>
    <row r="42" spans="1:6" x14ac:dyDescent="0.45">
      <c r="A42" s="14" t="s">
        <v>64</v>
      </c>
      <c r="B42" s="4" t="s">
        <v>39</v>
      </c>
      <c r="C42" s="41">
        <v>0.125</v>
      </c>
      <c r="D42" s="21"/>
      <c r="E42" s="133"/>
      <c r="F42" s="18"/>
    </row>
    <row r="43" spans="1:6" x14ac:dyDescent="0.45">
      <c r="A43" s="14" t="s">
        <v>65</v>
      </c>
      <c r="B43" s="4" t="s">
        <v>173</v>
      </c>
      <c r="C43" s="41">
        <v>7.4999999999999997E-3</v>
      </c>
      <c r="D43" s="21"/>
      <c r="E43" s="133"/>
      <c r="F43" s="18"/>
    </row>
    <row r="44" spans="1:6" x14ac:dyDescent="0.45">
      <c r="A44" s="14" t="s">
        <v>66</v>
      </c>
      <c r="B44" s="4" t="s">
        <v>40</v>
      </c>
      <c r="C44" s="41">
        <v>0.05</v>
      </c>
      <c r="D44" s="21"/>
      <c r="E44" s="133"/>
      <c r="F44" s="18"/>
    </row>
    <row r="45" spans="1:6" x14ac:dyDescent="0.45">
      <c r="A45" s="14" t="s">
        <v>67</v>
      </c>
      <c r="B45" s="2" t="s">
        <v>41</v>
      </c>
      <c r="C45" s="45">
        <v>0.05</v>
      </c>
      <c r="D45" s="21"/>
      <c r="E45" s="133"/>
      <c r="F45" s="18"/>
    </row>
    <row r="46" spans="1:6" x14ac:dyDescent="0.45">
      <c r="A46" s="14" t="s">
        <v>68</v>
      </c>
      <c r="B46" s="123" t="s">
        <v>181</v>
      </c>
      <c r="C46" s="32">
        <f>C40*(1+C41)*(1+C42)*(1+C43)*(1+C44)*(1+C45)</f>
        <v>1.2496148437500003</v>
      </c>
      <c r="D46" s="33"/>
      <c r="E46" s="133"/>
      <c r="F46" s="18"/>
    </row>
    <row r="47" spans="1:6" x14ac:dyDescent="0.45">
      <c r="A47" s="14" t="s">
        <v>69</v>
      </c>
      <c r="B47" s="164" t="s">
        <v>182</v>
      </c>
      <c r="C47" s="46">
        <f>C46-1</f>
        <v>0.24961484375000031</v>
      </c>
      <c r="D47" s="47"/>
      <c r="E47" s="136"/>
      <c r="F47" s="26">
        <f>C47*F37</f>
        <v>21.921591602864613</v>
      </c>
    </row>
    <row r="48" spans="1:6" x14ac:dyDescent="0.45">
      <c r="A48" s="16"/>
      <c r="B48" s="4"/>
      <c r="C48" s="4"/>
      <c r="D48" s="17"/>
      <c r="E48" s="133"/>
      <c r="F48" s="18"/>
    </row>
    <row r="49" spans="1:6" x14ac:dyDescent="0.45">
      <c r="A49" s="15" t="s">
        <v>71</v>
      </c>
      <c r="B49" s="34" t="s">
        <v>43</v>
      </c>
      <c r="C49" s="34"/>
      <c r="D49" s="35"/>
      <c r="E49" s="138"/>
      <c r="F49" s="36">
        <f>SUM(F37:F48)</f>
        <v>109.74325826953128</v>
      </c>
    </row>
    <row r="54" spans="1:6" x14ac:dyDescent="0.45">
      <c r="A54" s="155" t="str">
        <f>A49</f>
        <v>36</v>
      </c>
      <c r="B54" s="7" t="str">
        <f t="shared" ref="B54:F54" si="0">B49</f>
        <v>Preis des Gerätebetriebs pro h</v>
      </c>
      <c r="C54" s="7"/>
      <c r="D54" s="7"/>
      <c r="E54" s="7"/>
      <c r="F54" s="148">
        <f t="shared" si="0"/>
        <v>109.74325826953128</v>
      </c>
    </row>
    <row r="55" spans="1:6" x14ac:dyDescent="0.45">
      <c r="A55" s="143"/>
      <c r="B55" s="7" t="s">
        <v>132</v>
      </c>
      <c r="C55" s="149">
        <f>Gerätekosten!C20</f>
        <v>15</v>
      </c>
      <c r="D55" s="7" t="s">
        <v>133</v>
      </c>
      <c r="E55" s="7"/>
      <c r="F55" s="150">
        <f>F54/C55</f>
        <v>7.3162172179687524</v>
      </c>
    </row>
    <row r="56" spans="1:6" x14ac:dyDescent="0.45">
      <c r="A56" s="133"/>
      <c r="B56" s="4" t="s">
        <v>161</v>
      </c>
      <c r="C56" s="145">
        <f>Gerätekosten!C25</f>
        <v>500</v>
      </c>
      <c r="D56" s="4"/>
      <c r="E56" s="4"/>
      <c r="F56" s="18"/>
    </row>
    <row r="57" spans="1:6" x14ac:dyDescent="0.45">
      <c r="A57" s="133"/>
      <c r="B57" s="4" t="s">
        <v>134</v>
      </c>
      <c r="C57" s="144">
        <f>Gerätekosten!C26</f>
        <v>1200</v>
      </c>
      <c r="D57" s="4" t="s">
        <v>133</v>
      </c>
      <c r="E57" s="145">
        <f>C56/C57</f>
        <v>0.41666666666666669</v>
      </c>
      <c r="F57" s="18"/>
    </row>
    <row r="58" spans="1:6" x14ac:dyDescent="0.45">
      <c r="A58" s="133"/>
      <c r="B58" s="4" t="s">
        <v>135</v>
      </c>
      <c r="C58" s="31">
        <f>C47</f>
        <v>0.24961484375000031</v>
      </c>
      <c r="D58" s="4"/>
      <c r="E58" s="146">
        <f>E57*C58</f>
        <v>0.10400618489583346</v>
      </c>
      <c r="F58" s="18"/>
    </row>
    <row r="59" spans="1:6" x14ac:dyDescent="0.45">
      <c r="A59" s="136"/>
      <c r="B59" s="2"/>
      <c r="C59" s="2"/>
      <c r="D59" s="2"/>
      <c r="E59" s="146">
        <f>SUM(E57:E58)</f>
        <v>0.52067285156250009</v>
      </c>
      <c r="F59" s="147">
        <f>E59</f>
        <v>0.52067285156250009</v>
      </c>
    </row>
    <row r="60" spans="1:6" x14ac:dyDescent="0.45">
      <c r="A60" s="151"/>
      <c r="B60" s="152" t="s">
        <v>117</v>
      </c>
      <c r="C60" s="153"/>
      <c r="D60" s="153"/>
      <c r="E60" s="153"/>
      <c r="F60" s="154">
        <f>SUM(F55:F59)</f>
        <v>7.8368900695312522</v>
      </c>
    </row>
  </sheetData>
  <sheetProtection formatColumns="0"/>
  <mergeCells count="7">
    <mergeCell ref="E4:E6"/>
    <mergeCell ref="F4:F6"/>
    <mergeCell ref="C1:D1"/>
    <mergeCell ref="E1:E2"/>
    <mergeCell ref="F1:F2"/>
    <mergeCell ref="C2:D2"/>
    <mergeCell ref="C3:D3"/>
  </mergeCells>
  <pageMargins left="0.7" right="0.7" top="0.78740157499999996" bottom="0.78740157499999996" header="0.3" footer="0.3"/>
  <pageSetup paperSize="9" orientation="portrait" r:id="rId1"/>
  <ignoredErrors>
    <ignoredError sqref="A1:A4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5C1F-EC0F-4A86-8EFF-D9CEF75CF54A}">
  <sheetPr>
    <tabColor rgb="FFFFFF00"/>
  </sheetPr>
  <dimension ref="A1:F60"/>
  <sheetViews>
    <sheetView showGridLines="0" topLeftCell="A16" zoomScale="115" zoomScaleNormal="115" workbookViewId="0">
      <selection activeCell="C30" sqref="C30"/>
    </sheetView>
  </sheetViews>
  <sheetFormatPr baseColWidth="10" defaultRowHeight="14.25" x14ac:dyDescent="0.45"/>
  <cols>
    <col min="1" max="1" width="3.53125" customWidth="1"/>
    <col min="2" max="2" width="32.06640625" customWidth="1"/>
    <col min="3" max="3" width="17.59765625" customWidth="1"/>
    <col min="4" max="4" width="7.06640625" customWidth="1"/>
    <col min="5" max="6" width="11.19921875" customWidth="1"/>
  </cols>
  <sheetData>
    <row r="1" spans="1:6" x14ac:dyDescent="0.45">
      <c r="A1" s="13"/>
      <c r="B1" s="7" t="s">
        <v>25</v>
      </c>
      <c r="C1" s="276" t="s">
        <v>170</v>
      </c>
      <c r="D1" s="276"/>
      <c r="E1" s="279" t="s">
        <v>129</v>
      </c>
      <c r="F1" s="173">
        <v>44409</v>
      </c>
    </row>
    <row r="2" spans="1:6" x14ac:dyDescent="0.45">
      <c r="A2" s="14"/>
      <c r="B2" s="4" t="s">
        <v>31</v>
      </c>
      <c r="C2" s="277">
        <v>170</v>
      </c>
      <c r="D2" s="277"/>
      <c r="E2" s="280"/>
      <c r="F2" s="174"/>
    </row>
    <row r="3" spans="1:6" x14ac:dyDescent="0.45">
      <c r="A3" s="15"/>
      <c r="B3" s="2" t="s">
        <v>172</v>
      </c>
      <c r="C3" s="278" t="s">
        <v>171</v>
      </c>
      <c r="D3" s="278"/>
      <c r="E3" s="139"/>
      <c r="F3" s="140"/>
    </row>
    <row r="4" spans="1:6" x14ac:dyDescent="0.45">
      <c r="A4" s="16"/>
      <c r="B4" s="4"/>
      <c r="C4" s="4"/>
      <c r="D4" s="17"/>
      <c r="E4" s="165" t="s">
        <v>44</v>
      </c>
      <c r="F4" s="168" t="s">
        <v>45</v>
      </c>
    </row>
    <row r="5" spans="1:6" x14ac:dyDescent="0.45">
      <c r="A5" s="14" t="s">
        <v>5</v>
      </c>
      <c r="B5" s="4" t="s">
        <v>174</v>
      </c>
      <c r="C5" s="38">
        <v>200000</v>
      </c>
      <c r="D5" s="5"/>
      <c r="E5" s="166"/>
      <c r="F5" s="169"/>
    </row>
    <row r="6" spans="1:6" x14ac:dyDescent="0.45">
      <c r="A6" s="14" t="s">
        <v>6</v>
      </c>
      <c r="B6" s="2" t="s">
        <v>27</v>
      </c>
      <c r="C6" s="39">
        <v>5000</v>
      </c>
      <c r="D6" s="5"/>
      <c r="E6" s="167"/>
      <c r="F6" s="170"/>
    </row>
    <row r="7" spans="1:6" x14ac:dyDescent="0.45">
      <c r="A7" s="14" t="s">
        <v>7</v>
      </c>
      <c r="B7" s="4" t="s">
        <v>26</v>
      </c>
      <c r="C7" s="19">
        <f>SUM(C5:C6)</f>
        <v>205000</v>
      </c>
      <c r="D7" s="5"/>
      <c r="E7" s="133"/>
      <c r="F7" s="18"/>
    </row>
    <row r="8" spans="1:6" x14ac:dyDescent="0.45">
      <c r="A8" s="14" t="s">
        <v>8</v>
      </c>
      <c r="B8" s="4" t="s">
        <v>29</v>
      </c>
      <c r="C8" s="40">
        <v>7</v>
      </c>
      <c r="D8" s="20"/>
      <c r="E8" s="133"/>
      <c r="F8" s="18"/>
    </row>
    <row r="9" spans="1:6" x14ac:dyDescent="0.45">
      <c r="A9" s="14" t="s">
        <v>9</v>
      </c>
      <c r="B9" s="4" t="s">
        <v>28</v>
      </c>
      <c r="C9" s="38">
        <v>90000</v>
      </c>
      <c r="D9" s="5"/>
      <c r="E9" s="133"/>
      <c r="F9" s="18"/>
    </row>
    <row r="10" spans="1:6" x14ac:dyDescent="0.45">
      <c r="A10" s="14" t="s">
        <v>10</v>
      </c>
      <c r="B10" s="123" t="s">
        <v>162</v>
      </c>
      <c r="C10" s="4"/>
      <c r="D10" s="17"/>
      <c r="E10" s="134">
        <f>(C7-C9)/C8</f>
        <v>16428.571428571428</v>
      </c>
      <c r="F10" s="18"/>
    </row>
    <row r="11" spans="1:6" x14ac:dyDescent="0.45">
      <c r="A11" s="16"/>
      <c r="B11" s="4"/>
      <c r="C11" s="4"/>
      <c r="D11" s="17"/>
      <c r="E11" s="133"/>
      <c r="F11" s="18"/>
    </row>
    <row r="12" spans="1:6" x14ac:dyDescent="0.45">
      <c r="A12" s="14" t="s">
        <v>11</v>
      </c>
      <c r="B12" s="4" t="s">
        <v>30</v>
      </c>
      <c r="C12" s="41">
        <v>0.05</v>
      </c>
      <c r="D12" s="21"/>
      <c r="E12" s="133"/>
      <c r="F12" s="18"/>
    </row>
    <row r="13" spans="1:6" x14ac:dyDescent="0.45">
      <c r="A13" s="14" t="s">
        <v>14</v>
      </c>
      <c r="B13" s="123" t="s">
        <v>163</v>
      </c>
      <c r="C13" s="4"/>
      <c r="D13" s="17"/>
      <c r="E13" s="134">
        <f>(C7+C9)*C12/2</f>
        <v>7375</v>
      </c>
      <c r="F13" s="18"/>
    </row>
    <row r="14" spans="1:6" x14ac:dyDescent="0.45">
      <c r="A14" s="16"/>
      <c r="B14" s="4"/>
      <c r="C14" s="4"/>
      <c r="D14" s="17"/>
      <c r="E14" s="133"/>
      <c r="F14" s="18"/>
    </row>
    <row r="15" spans="1:6" x14ac:dyDescent="0.45">
      <c r="A15" s="14" t="s">
        <v>15</v>
      </c>
      <c r="B15" s="4" t="s">
        <v>158</v>
      </c>
      <c r="C15" s="142">
        <v>0.75</v>
      </c>
      <c r="D15" s="17"/>
      <c r="E15" s="133"/>
      <c r="F15" s="18"/>
    </row>
    <row r="16" spans="1:6" x14ac:dyDescent="0.45">
      <c r="A16" s="14" t="s">
        <v>16</v>
      </c>
      <c r="B16" s="164" t="s">
        <v>164</v>
      </c>
      <c r="C16" s="2"/>
      <c r="D16" s="6"/>
      <c r="E16" s="135">
        <f>E10*C15</f>
        <v>12321.428571428571</v>
      </c>
      <c r="F16" s="18"/>
    </row>
    <row r="17" spans="1:6" x14ac:dyDescent="0.45">
      <c r="A17" s="14" t="s">
        <v>17</v>
      </c>
      <c r="B17" s="4" t="s">
        <v>22</v>
      </c>
      <c r="C17" s="4"/>
      <c r="D17" s="17"/>
      <c r="E17" s="134">
        <f>SUM(E10:E16)</f>
        <v>36125</v>
      </c>
      <c r="F17" s="18"/>
    </row>
    <row r="18" spans="1:6" x14ac:dyDescent="0.45">
      <c r="A18" s="16"/>
      <c r="B18" s="4"/>
      <c r="C18" s="4"/>
      <c r="D18" s="17"/>
      <c r="E18" s="134"/>
      <c r="F18" s="18"/>
    </row>
    <row r="19" spans="1:6" x14ac:dyDescent="0.45">
      <c r="A19" s="14" t="s">
        <v>18</v>
      </c>
      <c r="B19" s="4" t="s">
        <v>33</v>
      </c>
      <c r="C19" s="43">
        <v>0</v>
      </c>
      <c r="D19" s="22" t="s">
        <v>156</v>
      </c>
      <c r="E19" s="134">
        <f>C19*E17</f>
        <v>0</v>
      </c>
      <c r="F19" s="18"/>
    </row>
    <row r="20" spans="1:6" x14ac:dyDescent="0.45">
      <c r="A20" s="14" t="s">
        <v>19</v>
      </c>
      <c r="B20" s="2" t="s">
        <v>177</v>
      </c>
      <c r="C20" s="39">
        <v>2000</v>
      </c>
      <c r="D20" s="6"/>
      <c r="E20" s="135">
        <f>C20</f>
        <v>2000</v>
      </c>
      <c r="F20" s="18"/>
    </row>
    <row r="21" spans="1:6" x14ac:dyDescent="0.45">
      <c r="A21" s="14" t="s">
        <v>20</v>
      </c>
      <c r="B21" s="4" t="s">
        <v>4</v>
      </c>
      <c r="C21" s="4"/>
      <c r="D21" s="17"/>
      <c r="E21" s="134">
        <f>SUM(E17:E20)</f>
        <v>38125</v>
      </c>
      <c r="F21" s="18"/>
    </row>
    <row r="22" spans="1:6" x14ac:dyDescent="0.45">
      <c r="A22" s="15" t="s">
        <v>23</v>
      </c>
      <c r="B22" s="2" t="s">
        <v>179</v>
      </c>
      <c r="C22" s="141">
        <v>1000</v>
      </c>
      <c r="D22" s="11"/>
      <c r="E22" s="136"/>
      <c r="F22" s="23"/>
    </row>
    <row r="23" spans="1:6" x14ac:dyDescent="0.45">
      <c r="A23" s="14" t="s">
        <v>46</v>
      </c>
      <c r="B23" s="123" t="s">
        <v>166</v>
      </c>
      <c r="C23" s="4"/>
      <c r="D23" s="17"/>
      <c r="E23" s="133"/>
      <c r="F23" s="24">
        <f>E21/C22</f>
        <v>38.125</v>
      </c>
    </row>
    <row r="24" spans="1:6" x14ac:dyDescent="0.45">
      <c r="A24" s="16"/>
      <c r="B24" s="4"/>
      <c r="C24" s="4"/>
      <c r="D24" s="17"/>
      <c r="E24" s="133"/>
      <c r="F24" s="18"/>
    </row>
    <row r="25" spans="1:6" x14ac:dyDescent="0.45">
      <c r="A25" s="14" t="s">
        <v>47</v>
      </c>
      <c r="B25" s="4" t="s">
        <v>50</v>
      </c>
      <c r="C25" s="4"/>
      <c r="D25" s="17"/>
      <c r="E25" s="133"/>
      <c r="F25" s="18"/>
    </row>
    <row r="26" spans="1:6" x14ac:dyDescent="0.45">
      <c r="A26" s="14" t="s">
        <v>48</v>
      </c>
      <c r="B26" s="4" t="s">
        <v>34</v>
      </c>
      <c r="C26" s="131">
        <v>40</v>
      </c>
      <c r="D26" s="17"/>
      <c r="E26" s="133"/>
      <c r="F26" s="18"/>
    </row>
    <row r="27" spans="1:6" x14ac:dyDescent="0.45">
      <c r="A27" s="14" t="s">
        <v>49</v>
      </c>
      <c r="B27" s="4" t="s">
        <v>51</v>
      </c>
      <c r="C27" s="142">
        <v>1.05</v>
      </c>
      <c r="D27" s="17"/>
      <c r="E27" s="133"/>
      <c r="F27" s="24">
        <f>C26*C27</f>
        <v>42</v>
      </c>
    </row>
    <row r="28" spans="1:6" x14ac:dyDescent="0.45">
      <c r="A28" s="16"/>
      <c r="B28" s="4"/>
      <c r="C28" s="4"/>
      <c r="D28" s="17"/>
      <c r="E28" s="133"/>
      <c r="F28" s="18"/>
    </row>
    <row r="29" spans="1:6" x14ac:dyDescent="0.45">
      <c r="A29" s="14" t="s">
        <v>54</v>
      </c>
      <c r="B29" s="4" t="s">
        <v>70</v>
      </c>
      <c r="C29" s="4"/>
      <c r="D29" s="17"/>
      <c r="E29" s="133"/>
      <c r="F29" s="18"/>
    </row>
    <row r="30" spans="1:6" x14ac:dyDescent="0.45">
      <c r="A30" s="14" t="s">
        <v>55</v>
      </c>
      <c r="B30" s="4" t="s">
        <v>52</v>
      </c>
      <c r="C30" s="281">
        <v>0.12</v>
      </c>
      <c r="D30" s="17"/>
      <c r="E30" s="133"/>
      <c r="F30" s="18"/>
    </row>
    <row r="31" spans="1:6" x14ac:dyDescent="0.45">
      <c r="A31" s="14" t="s">
        <v>56</v>
      </c>
      <c r="B31" s="4" t="s">
        <v>53</v>
      </c>
      <c r="C31" s="132">
        <v>1</v>
      </c>
      <c r="D31" s="25"/>
      <c r="E31" s="133"/>
      <c r="F31" s="18"/>
    </row>
    <row r="32" spans="1:6" x14ac:dyDescent="0.45">
      <c r="A32" s="14" t="s">
        <v>57</v>
      </c>
      <c r="B32" s="2" t="s">
        <v>35</v>
      </c>
      <c r="C32" s="12">
        <f>C2</f>
        <v>170</v>
      </c>
      <c r="D32" s="6"/>
      <c r="E32" s="136"/>
      <c r="F32" s="26"/>
    </row>
    <row r="33" spans="1:6" x14ac:dyDescent="0.45">
      <c r="A33" s="14"/>
      <c r="B33" s="123" t="s">
        <v>160</v>
      </c>
      <c r="C33" s="27"/>
      <c r="D33" s="17"/>
      <c r="E33" s="133"/>
      <c r="F33" s="24">
        <f>C30*C31*C32</f>
        <v>20.399999999999999</v>
      </c>
    </row>
    <row r="34" spans="1:6" x14ac:dyDescent="0.45">
      <c r="A34" s="14" t="s">
        <v>58</v>
      </c>
      <c r="B34" s="4" t="s">
        <v>176</v>
      </c>
      <c r="C34" s="43">
        <v>0.1</v>
      </c>
      <c r="D34" s="22"/>
      <c r="E34" s="133"/>
      <c r="F34" s="24">
        <f>C34*F33</f>
        <v>2.04</v>
      </c>
    </row>
    <row r="35" spans="1:6" x14ac:dyDescent="0.45">
      <c r="A35" s="14" t="s">
        <v>59</v>
      </c>
      <c r="B35" s="4" t="s">
        <v>36</v>
      </c>
      <c r="C35" s="44">
        <v>1.2</v>
      </c>
      <c r="D35" s="17"/>
      <c r="E35" s="133"/>
      <c r="F35" s="24">
        <f>C35</f>
        <v>1.2</v>
      </c>
    </row>
    <row r="36" spans="1:6" x14ac:dyDescent="0.45">
      <c r="A36" s="16"/>
      <c r="B36" s="2"/>
      <c r="C36" s="2"/>
      <c r="D36" s="6"/>
      <c r="E36" s="136"/>
      <c r="F36" s="23"/>
    </row>
    <row r="37" spans="1:6" x14ac:dyDescent="0.45">
      <c r="A37" s="14" t="s">
        <v>60</v>
      </c>
      <c r="B37" s="28" t="s">
        <v>37</v>
      </c>
      <c r="C37" s="28"/>
      <c r="D37" s="29"/>
      <c r="E37" s="137"/>
      <c r="F37" s="30">
        <f>SUM(F23:F36)</f>
        <v>103.76500000000001</v>
      </c>
    </row>
    <row r="38" spans="1:6" x14ac:dyDescent="0.45">
      <c r="A38" s="16"/>
      <c r="B38" s="4"/>
      <c r="C38" s="4"/>
      <c r="D38" s="17"/>
      <c r="E38" s="133"/>
      <c r="F38" s="18"/>
    </row>
    <row r="39" spans="1:6" x14ac:dyDescent="0.45">
      <c r="A39" s="14" t="s">
        <v>61</v>
      </c>
      <c r="B39" s="4" t="s">
        <v>180</v>
      </c>
      <c r="C39" s="4"/>
      <c r="D39" s="17"/>
      <c r="E39" s="133"/>
      <c r="F39" s="18"/>
    </row>
    <row r="40" spans="1:6" x14ac:dyDescent="0.45">
      <c r="A40" s="14" t="s">
        <v>62</v>
      </c>
      <c r="B40" s="4" t="s">
        <v>38</v>
      </c>
      <c r="C40" s="31">
        <v>1</v>
      </c>
      <c r="D40" s="21"/>
      <c r="E40" s="133"/>
      <c r="F40" s="18"/>
    </row>
    <row r="41" spans="1:6" x14ac:dyDescent="0.45">
      <c r="A41" s="14" t="s">
        <v>63</v>
      </c>
      <c r="B41" s="4" t="s">
        <v>139</v>
      </c>
      <c r="C41" s="41">
        <v>0</v>
      </c>
      <c r="D41" s="21"/>
      <c r="E41" s="133"/>
      <c r="F41" s="18"/>
    </row>
    <row r="42" spans="1:6" x14ac:dyDescent="0.45">
      <c r="A42" s="14" t="s">
        <v>64</v>
      </c>
      <c r="B42" s="4" t="s">
        <v>39</v>
      </c>
      <c r="C42" s="41">
        <v>0.125</v>
      </c>
      <c r="D42" s="21"/>
      <c r="E42" s="133"/>
      <c r="F42" s="18"/>
    </row>
    <row r="43" spans="1:6" x14ac:dyDescent="0.45">
      <c r="A43" s="14" t="s">
        <v>65</v>
      </c>
      <c r="B43" s="4" t="s">
        <v>173</v>
      </c>
      <c r="C43" s="41">
        <v>7.4999999999999997E-3</v>
      </c>
      <c r="D43" s="21"/>
      <c r="E43" s="133"/>
      <c r="F43" s="18"/>
    </row>
    <row r="44" spans="1:6" x14ac:dyDescent="0.45">
      <c r="A44" s="14" t="s">
        <v>66</v>
      </c>
      <c r="B44" s="4" t="s">
        <v>40</v>
      </c>
      <c r="C44" s="41">
        <v>0.05</v>
      </c>
      <c r="D44" s="21"/>
      <c r="E44" s="133"/>
      <c r="F44" s="18"/>
    </row>
    <row r="45" spans="1:6" x14ac:dyDescent="0.45">
      <c r="A45" s="14" t="s">
        <v>67</v>
      </c>
      <c r="B45" s="2" t="s">
        <v>41</v>
      </c>
      <c r="C45" s="45">
        <v>0.05</v>
      </c>
      <c r="D45" s="21"/>
      <c r="E45" s="133"/>
      <c r="F45" s="18"/>
    </row>
    <row r="46" spans="1:6" x14ac:dyDescent="0.45">
      <c r="A46" s="14" t="s">
        <v>68</v>
      </c>
      <c r="B46" s="123" t="s">
        <v>181</v>
      </c>
      <c r="C46" s="32">
        <f>C40*(1+C41)*(1+C42)*(1+C43)*(1+C44)*(1+C45)</f>
        <v>1.2496148437500003</v>
      </c>
      <c r="D46" s="33"/>
      <c r="E46" s="133"/>
      <c r="F46" s="18"/>
    </row>
    <row r="47" spans="1:6" x14ac:dyDescent="0.45">
      <c r="A47" s="14" t="s">
        <v>69</v>
      </c>
      <c r="B47" s="164" t="s">
        <v>182</v>
      </c>
      <c r="C47" s="46">
        <f>C46-1</f>
        <v>0.24961484375000031</v>
      </c>
      <c r="D47" s="47"/>
      <c r="E47" s="136"/>
      <c r="F47" s="26">
        <f>C47*F37</f>
        <v>25.901284261718786</v>
      </c>
    </row>
    <row r="48" spans="1:6" x14ac:dyDescent="0.45">
      <c r="A48" s="16"/>
      <c r="B48" s="4"/>
      <c r="C48" s="4"/>
      <c r="D48" s="17"/>
      <c r="E48" s="133"/>
      <c r="F48" s="18"/>
    </row>
    <row r="49" spans="1:6" x14ac:dyDescent="0.45">
      <c r="A49" s="15" t="s">
        <v>71</v>
      </c>
      <c r="B49" s="34" t="s">
        <v>43</v>
      </c>
      <c r="C49" s="34"/>
      <c r="D49" s="35"/>
      <c r="E49" s="138"/>
      <c r="F49" s="36">
        <f>SUM(F37:F48)</f>
        <v>129.6662842617188</v>
      </c>
    </row>
    <row r="54" spans="1:6" x14ac:dyDescent="0.45">
      <c r="A54" s="155" t="str">
        <f>A49</f>
        <v>36</v>
      </c>
      <c r="B54" s="7" t="str">
        <f t="shared" ref="B54:F54" si="0">B49</f>
        <v>Preis des Gerätebetriebs pro h</v>
      </c>
      <c r="C54" s="7"/>
      <c r="D54" s="7"/>
      <c r="E54" s="7"/>
      <c r="F54" s="148">
        <f t="shared" si="0"/>
        <v>129.6662842617188</v>
      </c>
    </row>
    <row r="55" spans="1:6" x14ac:dyDescent="0.45">
      <c r="A55" s="143"/>
      <c r="B55" s="7" t="s">
        <v>132</v>
      </c>
      <c r="C55" s="149">
        <f>Gerätekosten!C20</f>
        <v>15</v>
      </c>
      <c r="D55" s="7" t="s">
        <v>133</v>
      </c>
      <c r="E55" s="7"/>
      <c r="F55" s="150">
        <f>F54/C55</f>
        <v>8.6444189507812528</v>
      </c>
    </row>
    <row r="56" spans="1:6" x14ac:dyDescent="0.45">
      <c r="A56" s="133"/>
      <c r="B56" s="4" t="s">
        <v>161</v>
      </c>
      <c r="C56" s="145">
        <f>Gerätekosten!C25</f>
        <v>500</v>
      </c>
      <c r="D56" s="4"/>
      <c r="E56" s="4"/>
      <c r="F56" s="18"/>
    </row>
    <row r="57" spans="1:6" x14ac:dyDescent="0.45">
      <c r="A57" s="133"/>
      <c r="B57" s="4" t="s">
        <v>134</v>
      </c>
      <c r="C57" s="144">
        <f>Gerätekosten!C26</f>
        <v>1200</v>
      </c>
      <c r="D57" s="4" t="s">
        <v>133</v>
      </c>
      <c r="E57" s="145">
        <f>C56/C57</f>
        <v>0.41666666666666669</v>
      </c>
      <c r="F57" s="18"/>
    </row>
    <row r="58" spans="1:6" x14ac:dyDescent="0.45">
      <c r="A58" s="133"/>
      <c r="B58" s="4" t="s">
        <v>135</v>
      </c>
      <c r="C58" s="31">
        <f>C47</f>
        <v>0.24961484375000031</v>
      </c>
      <c r="D58" s="4"/>
      <c r="E58" s="146">
        <f>E57*C58</f>
        <v>0.10400618489583346</v>
      </c>
      <c r="F58" s="18"/>
    </row>
    <row r="59" spans="1:6" x14ac:dyDescent="0.45">
      <c r="A59" s="136"/>
      <c r="B59" s="2"/>
      <c r="C59" s="2"/>
      <c r="D59" s="2"/>
      <c r="E59" s="146">
        <f>SUM(E57:E58)</f>
        <v>0.52067285156250009</v>
      </c>
      <c r="F59" s="147">
        <f>E59</f>
        <v>0.52067285156250009</v>
      </c>
    </row>
    <row r="60" spans="1:6" x14ac:dyDescent="0.45">
      <c r="A60" s="151"/>
      <c r="B60" s="152" t="s">
        <v>117</v>
      </c>
      <c r="C60" s="153"/>
      <c r="D60" s="153"/>
      <c r="E60" s="153"/>
      <c r="F60" s="154">
        <f>SUM(F55:F59)</f>
        <v>9.1650918023437526</v>
      </c>
    </row>
  </sheetData>
  <sheetProtection formatColumns="0"/>
  <mergeCells count="7">
    <mergeCell ref="E4:E6"/>
    <mergeCell ref="F4:F6"/>
    <mergeCell ref="C1:D1"/>
    <mergeCell ref="E1:E2"/>
    <mergeCell ref="F1:F2"/>
    <mergeCell ref="C2:D2"/>
    <mergeCell ref="C3:D3"/>
  </mergeCells>
  <pageMargins left="0.7" right="0.7" top="0.78740157499999996" bottom="0.78740157499999996" header="0.3" footer="0.3"/>
  <pageSetup paperSize="9" orientation="portrait" r:id="rId1"/>
  <ignoredErrors>
    <ignoredError sqref="A1:A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Tabelle1</vt:lpstr>
      <vt:lpstr>Berechnungsschema</vt:lpstr>
      <vt:lpstr>Überleitung K6</vt:lpstr>
      <vt:lpstr>Gerätekosten</vt:lpstr>
      <vt:lpstr>Beispiel 1</vt:lpstr>
      <vt:lpstr>Beispiel 2</vt:lpstr>
      <vt:lpstr>Beispiel 3</vt:lpstr>
      <vt:lpstr>Beispiel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2021-10-07T08:44:21Z</dcterms:modified>
</cp:coreProperties>
</file>