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4.xml" ContentType="application/vnd.openxmlformats-officedocument.drawingml.chart+xml"/>
  <Override PartName="/xl/drawings/drawing12.xml" ContentType="application/vnd.openxmlformats-officedocument.drawing+xml"/>
  <Override PartName="/xl/charts/chart5.xml" ContentType="application/vnd.openxmlformats-officedocument.drawingml.chart+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8.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harts/chart9.xml" ContentType="application/vnd.openxmlformats-officedocument.drawingml.chart+xml"/>
  <Override PartName="/xl/drawings/drawing23.xml" ContentType="application/vnd.openxmlformats-officedocument.drawing+xml"/>
  <Override PartName="/xl/drawings/drawing24.xml" ContentType="application/vnd.openxmlformats-officedocument.drawing+xml"/>
  <Override PartName="/xl/charts/chart10.xml" ContentType="application/vnd.openxmlformats-officedocument.drawingml.chart+xml"/>
  <Override PartName="/xl/drawings/drawing25.xml" ContentType="application/vnd.openxmlformats-officedocument.drawing+xml"/>
  <Override PartName="/xl/drawings/drawing26.xml" ContentType="application/vnd.openxmlformats-officedocument.drawing+xml"/>
  <Override PartName="/xl/charts/chart11.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7.xml" ContentType="application/vnd.openxmlformats-officedocument.drawing+xml"/>
  <Override PartName="/xl/charts/chart12.xml" ContentType="application/vnd.openxmlformats-officedocument.drawingml.chart+xml"/>
  <Override PartName="/xl/drawings/drawing28.xml" ContentType="application/vnd.openxmlformats-officedocument.drawing+xml"/>
  <Override PartName="/xl/charts/chart13.xml" ContentType="application/vnd.openxmlformats-officedocument.drawingml.chart+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harts/chart14.xml" ContentType="application/vnd.openxmlformats-officedocument.drawingml.chart+xml"/>
  <Override PartName="/xl/drawings/drawing32.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33.xml" ContentType="application/vnd.openxmlformats-officedocument.drawing+xml"/>
  <Override PartName="/xl/charts/chart17.xml" ContentType="application/vnd.openxmlformats-officedocument.drawingml.chart+xml"/>
  <Override PartName="/xl/drawings/drawing34.xml" ContentType="application/vnd.openxmlformats-officedocument.drawing+xml"/>
  <Override PartName="/xl/charts/chart18.xml" ContentType="application/vnd.openxmlformats-officedocument.drawingml.chart+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charts/chart19.xml" ContentType="application/vnd.openxmlformats-officedocument.drawingml.chart+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charts/chart20.xml" ContentType="application/vnd.openxmlformats-officedocument.drawingml.chart+xml"/>
  <Override PartName="/xl/drawings/drawing41.xml" ContentType="application/vnd.openxmlformats-officedocument.drawing+xml"/>
  <Override PartName="/xl/charts/chart21.xml" ContentType="application/vnd.openxmlformats-officedocument.drawingml.chart+xml"/>
  <Override PartName="/xl/drawings/drawing42.xml" ContentType="application/vnd.openxmlformats-officedocument.drawing+xml"/>
  <Override PartName="/xl/charts/chart22.xml" ContentType="application/vnd.openxmlformats-officedocument.drawingml.chart+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46.xml" ContentType="application/vnd.openxmlformats-officedocument.drawing+xml"/>
  <Override PartName="/xl/drawings/drawing47.xml" ContentType="application/vnd.openxmlformats-officedocument.drawing+xml"/>
  <Override PartName="/xl/charts/chart25.xml" ContentType="application/vnd.openxmlformats-officedocument.drawingml.chart+xml"/>
  <Override PartName="/xl/drawings/drawing48.xml" ContentType="application/vnd.openxmlformats-officedocument.drawingml.chartshapes+xml"/>
  <Override PartName="/xl/drawings/drawing49.xml" ContentType="application/vnd.openxmlformats-officedocument.drawing+xml"/>
  <Override PartName="/xl/charts/chart2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fileSharing readOnlyRecommended="1"/>
  <workbookPr showInkAnnotation="0"/>
  <mc:AlternateContent xmlns:mc="http://schemas.openxmlformats.org/markup-compatibility/2006">
    <mc:Choice Requires="x15">
      <x15ac:absPath xmlns:x15ac="http://schemas.microsoft.com/office/spreadsheetml/2010/11/ac" url="S:\VIZ\2023_VIZ\02_VIZ_Bearbeitung 2023\WEB_basiertes_VIZ2023 bearbeitet\WEB_Version VIZ Ausgabe 2023\"/>
    </mc:Choice>
  </mc:AlternateContent>
  <xr:revisionPtr revIDLastSave="0" documentId="8_{8F8303DA-462E-4ECA-9879-63B91B61C226}" xr6:coauthVersionLast="47" xr6:coauthVersionMax="47" xr10:uidLastSave="{00000000-0000-0000-0000-000000000000}"/>
  <bookViews>
    <workbookView xWindow="-120" yWindow="-120" windowWidth="29040" windowHeight="15840" firstSheet="35" activeTab="38" xr2:uid="{00000000-000D-0000-FFFF-FFFF00000000}"/>
  </bookViews>
  <sheets>
    <sheet name="Titelseite" sheetId="1" r:id="rId1"/>
    <sheet name="Zum Inhalt" sheetId="2" r:id="rId2"/>
    <sheet name="Kurzprofil Vorarlberg" sheetId="3" r:id="rId3"/>
    <sheet name="Landesfläche" sheetId="4" r:id="rId4"/>
    <sheet name="Bevölkerung" sheetId="5" r:id="rId5"/>
    <sheet name="Beschäftigte u Grenzgänger" sheetId="6" r:id="rId6"/>
    <sheet name="Erwerbstätige n Alter" sheetId="7" r:id="rId7"/>
    <sheet name="Schulbesuch" sheetId="8" r:id="rId8"/>
    <sheet name="Haushalte u Landtagswahlen" sheetId="9" r:id="rId9"/>
    <sheet name="Steuern, Abgaben, Landesbudget" sheetId="10" r:id="rId10"/>
    <sheet name="Arbeitskosten, Preisindizes" sheetId="11" r:id="rId11"/>
    <sheet name="Entwicklung Kammermitglieder" sheetId="12" r:id="rId12"/>
    <sheet name="Kammermitglieder Sparten, FG" sheetId="13" r:id="rId13"/>
    <sheet name="Arbeitsstätten, Beschäftigte" sheetId="14" r:id="rId14"/>
    <sheet name="Graf Kammermitglieder, Besch" sheetId="15" r:id="rId15"/>
    <sheet name="Besch gewerbl Wirtschaft" sheetId="16" r:id="rId16"/>
    <sheet name="Größenkl GWH, Industrie" sheetId="17" r:id="rId17"/>
    <sheet name="Größenkl Handel, Bank, Versich" sheetId="18" r:id="rId18"/>
    <sheet name="Größenkl Trans, Verkehr, Touris" sheetId="19" r:id="rId19"/>
    <sheet name="Größenkl IC, Überblick" sheetId="20" r:id="rId20"/>
    <sheet name="Reg Besch gew Wirtschaft" sheetId="21" r:id="rId21"/>
    <sheet name="WKMitglieder Bezirke u Rechtsfo" sheetId="22" r:id="rId22"/>
    <sheet name="Unternehmensneugründungen" sheetId="23" r:id="rId23"/>
    <sheet name="Bruttoregionalprodukt" sheetId="24" r:id="rId24"/>
    <sheet name="Bruttoreginalprod je EW" sheetId="25" r:id="rId25"/>
    <sheet name="Reale Bruttowertschöpfung" sheetId="26" r:id="rId26"/>
    <sheet name="Nominelle Bruttowertschöpfung" sheetId="27" r:id="rId27"/>
    <sheet name="Sachgüterproduktion" sheetId="28" r:id="rId28"/>
    <sheet name="Sachgüterproduktion je EW" sheetId="29" r:id="rId29"/>
    <sheet name=" Industrieproduktion" sheetId="30" r:id="rId30"/>
    <sheet name="Industriebesch Bdl je 1000 EW" sheetId="31" r:id="rId31"/>
    <sheet name="Gewerbeproduktion" sheetId="32" r:id="rId32"/>
    <sheet name="Gebäude u. Wohnbautätigkeit" sheetId="33" r:id="rId33"/>
    <sheet name="Handel" sheetId="34" r:id="rId34"/>
    <sheet name="Entwicklung Kaufkraft" sheetId="35" r:id="rId35"/>
    <sheet name="Tourismus" sheetId="36" r:id="rId36"/>
    <sheet name="Ankünfte Nächtigungen Regionen" sheetId="37" r:id="rId37"/>
    <sheet name=" Verkehr Bestand Vlb" sheetId="38" r:id="rId38"/>
    <sheet name="Verkehr LKW, Seilbahnen" sheetId="39" r:id="rId39"/>
    <sheet name="Entwicklung Außenhandel" sheetId="40" r:id="rId40"/>
    <sheet name="Exporte WRäumen u WGruppen" sheetId="41" r:id="rId41"/>
    <sheet name="Energieverbrauch Energieträger" sheetId="42" r:id="rId42"/>
    <sheet name="E-Verbrauch Anteile Energieträg" sheetId="43" r:id="rId43"/>
    <sheet name="Überblick" sheetId="44" r:id="rId44"/>
    <sheet name="MT4" sheetId="45" state="hidden" r:id="rId45"/>
    <sheet name="MT7 (2)" sheetId="46" state="hidden" r:id="rId46"/>
  </sheets>
  <calcPr calcId="191029"/>
  <customWorkbookViews>
    <customWorkbookView name="Schwerzler Sabine, WKV WP - Persönliche Ansicht" guid="{00BB8FC3-0B7F-4485-B1CD-FF164EC3970C}" mergeInterval="0" personalView="1" maximized="1" xWindow="-8" yWindow="-8" windowWidth="1936" windowHeight="1056" activeSheetId="37"/>
    <customWorkbookView name="Mitterlechner Thomas, Mag. WKV Statistik - Persönliche Ansicht" guid="{5DDDE19F-F10F-4514-A83C-F71CDD7BE512}" mergeInterval="0" personalView="1" maximized="1" xWindow="-8" yWindow="-8" windowWidth="1936" windowHeight="1056" activeSheetId="3"/>
    <customWorkbookView name="Sturn Gerhard, WKV IT - Persönliche Ansicht" guid="{9A6D0F5E-68D7-4772-8712-9975EE0A4B2C}" mergeInterval="0" personalView="1" xWindow="432" yWindow="56" windowWidth="1693" windowHeight="1089"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30" l="1"/>
  <c r="F9" i="30"/>
  <c r="F10" i="30"/>
  <c r="F11" i="30"/>
  <c r="F12" i="30"/>
  <c r="F13" i="30"/>
  <c r="F14" i="30"/>
  <c r="F15" i="30"/>
  <c r="F16" i="30"/>
  <c r="B12" i="20"/>
  <c r="C11" i="20" s="1"/>
  <c r="E11" i="20"/>
  <c r="E10" i="20"/>
  <c r="C10" i="20"/>
  <c r="E9" i="20"/>
  <c r="E5" i="4"/>
  <c r="E6" i="4"/>
  <c r="E7" i="4"/>
  <c r="E8" i="4"/>
  <c r="E9" i="4"/>
  <c r="E10" i="4"/>
  <c r="E11" i="4"/>
  <c r="E71" i="37"/>
  <c r="E70" i="37"/>
  <c r="E69" i="37"/>
  <c r="E68" i="37"/>
  <c r="E67" i="37"/>
  <c r="E66" i="37"/>
  <c r="E65" i="37"/>
  <c r="E64" i="37"/>
  <c r="E63" i="37"/>
  <c r="E62" i="37"/>
  <c r="C71" i="37"/>
  <c r="C70" i="37"/>
  <c r="C69" i="37"/>
  <c r="C68" i="37"/>
  <c r="C67" i="37"/>
  <c r="C66" i="37"/>
  <c r="C65" i="37"/>
  <c r="C64" i="37"/>
  <c r="C63" i="37"/>
  <c r="C62" i="37"/>
  <c r="E58" i="37"/>
  <c r="E57" i="37"/>
  <c r="E56" i="37"/>
  <c r="E55" i="37"/>
  <c r="E54" i="37"/>
  <c r="E53" i="37"/>
  <c r="E52" i="37"/>
  <c r="E51" i="37"/>
  <c r="E50" i="37"/>
  <c r="E49" i="37"/>
  <c r="C58" i="37"/>
  <c r="C57" i="37"/>
  <c r="C56" i="37"/>
  <c r="C55" i="37"/>
  <c r="C54" i="37"/>
  <c r="C53" i="37"/>
  <c r="C52" i="37"/>
  <c r="C51" i="37"/>
  <c r="C50" i="37"/>
  <c r="C49" i="37"/>
  <c r="E43" i="37"/>
  <c r="E42" i="37"/>
  <c r="E41" i="37"/>
  <c r="E40" i="37"/>
  <c r="E39" i="37"/>
  <c r="E38" i="37"/>
  <c r="C43" i="37"/>
  <c r="C42" i="37"/>
  <c r="C41" i="37"/>
  <c r="C40" i="37"/>
  <c r="C39" i="37"/>
  <c r="C38" i="37"/>
  <c r="E20" i="37"/>
  <c r="E19" i="37"/>
  <c r="E18" i="37"/>
  <c r="E17" i="37"/>
  <c r="E16" i="37"/>
  <c r="E15" i="37"/>
  <c r="C20" i="37"/>
  <c r="C19" i="37"/>
  <c r="C18" i="37"/>
  <c r="C17" i="37"/>
  <c r="C16" i="37"/>
  <c r="C15" i="37"/>
  <c r="E31" i="37"/>
  <c r="E30" i="37"/>
  <c r="E29" i="37"/>
  <c r="E28" i="37"/>
  <c r="E27" i="37"/>
  <c r="E26" i="37"/>
  <c r="C31" i="37"/>
  <c r="C30" i="37"/>
  <c r="C29" i="37"/>
  <c r="C28" i="37"/>
  <c r="C27" i="37"/>
  <c r="C26" i="37"/>
  <c r="E11" i="37"/>
  <c r="E10" i="37"/>
  <c r="E9" i="37"/>
  <c r="E8" i="37"/>
  <c r="E7" i="37"/>
  <c r="E6" i="37"/>
  <c r="C11" i="37"/>
  <c r="C10" i="37"/>
  <c r="C9" i="37"/>
  <c r="C8" i="37"/>
  <c r="C7" i="37"/>
  <c r="C6" i="37"/>
  <c r="C9" i="20" l="1"/>
  <c r="C12" i="20" s="1"/>
  <c r="E12" i="4"/>
  <c r="C27" i="23"/>
  <c r="B27" i="23"/>
  <c r="F7" i="6"/>
  <c r="G16" i="21" l="1"/>
  <c r="E16" i="21"/>
  <c r="D16" i="21"/>
  <c r="B16" i="21"/>
  <c r="I17" i="21" s="1"/>
  <c r="J28" i="21"/>
  <c r="D47" i="12"/>
  <c r="D32" i="12"/>
  <c r="D17" i="12"/>
  <c r="E45" i="7"/>
  <c r="D45" i="7"/>
  <c r="J49" i="43"/>
  <c r="F6" i="42"/>
  <c r="F7" i="42"/>
  <c r="F8" i="42"/>
  <c r="F9" i="42"/>
  <c r="F10" i="42"/>
  <c r="F11" i="42"/>
  <c r="F12" i="42"/>
  <c r="F5" i="42"/>
  <c r="C12" i="42"/>
  <c r="C11" i="42"/>
  <c r="C10" i="42"/>
  <c r="C9" i="42"/>
  <c r="C8" i="42"/>
  <c r="C7" i="42"/>
  <c r="C6" i="42"/>
  <c r="C5" i="42"/>
  <c r="E21" i="17"/>
  <c r="E17" i="27"/>
  <c r="C17" i="27"/>
  <c r="E18" i="24"/>
  <c r="C18" i="24"/>
  <c r="K15" i="39"/>
  <c r="D40" i="38"/>
  <c r="E33" i="38" s="1"/>
  <c r="H28" i="21"/>
  <c r="O32" i="20"/>
  <c r="N22" i="20"/>
  <c r="O24" i="20"/>
  <c r="D46" i="12"/>
  <c r="D31" i="12"/>
  <c r="D16" i="12"/>
  <c r="E44" i="7"/>
  <c r="D44" i="7"/>
  <c r="H49" i="43"/>
  <c r="E16" i="27"/>
  <c r="C16" i="27"/>
  <c r="E17" i="24"/>
  <c r="C17" i="24"/>
  <c r="C49" i="43"/>
  <c r="F40" i="38"/>
  <c r="G32" i="38" s="1"/>
  <c r="E43" i="7"/>
  <c r="D43" i="7"/>
  <c r="K24" i="21"/>
  <c r="K26" i="21"/>
  <c r="N31" i="20"/>
  <c r="N30" i="20"/>
  <c r="N29" i="20"/>
  <c r="N28" i="20"/>
  <c r="C22" i="20"/>
  <c r="B20" i="20"/>
  <c r="D45" i="12"/>
  <c r="D30" i="12"/>
  <c r="D15" i="12"/>
  <c r="F27" i="27"/>
  <c r="F28" i="27"/>
  <c r="F30" i="27"/>
  <c r="F32" i="27"/>
  <c r="F33" i="27"/>
  <c r="F34" i="27"/>
  <c r="F35" i="27"/>
  <c r="F36" i="27"/>
  <c r="F37" i="27"/>
  <c r="F26" i="27"/>
  <c r="F22" i="27"/>
  <c r="F24" i="27"/>
  <c r="E15" i="27"/>
  <c r="C15" i="27"/>
  <c r="E16" i="24"/>
  <c r="C16" i="24"/>
  <c r="F10" i="23"/>
  <c r="J15" i="39"/>
  <c r="B40" i="38"/>
  <c r="C31" i="38" s="1"/>
  <c r="G28" i="21"/>
  <c r="I48" i="16"/>
  <c r="D44" i="12"/>
  <c r="D29" i="12"/>
  <c r="D14" i="12"/>
  <c r="E42" i="7"/>
  <c r="D42" i="7"/>
  <c r="D40" i="7"/>
  <c r="E40" i="7"/>
  <c r="D34" i="7"/>
  <c r="E34" i="7"/>
  <c r="D35" i="7"/>
  <c r="E35" i="7"/>
  <c r="D36" i="7"/>
  <c r="E36" i="7"/>
  <c r="D37" i="7"/>
  <c r="E37" i="7"/>
  <c r="D38" i="7"/>
  <c r="E38" i="7"/>
  <c r="D39" i="7"/>
  <c r="E39" i="7"/>
  <c r="D41" i="7"/>
  <c r="E41" i="7"/>
  <c r="E14" i="27"/>
  <c r="C14" i="27"/>
  <c r="E15" i="24"/>
  <c r="C15" i="24"/>
  <c r="H27" i="9"/>
  <c r="B27" i="9"/>
  <c r="H28" i="9"/>
  <c r="G27" i="9"/>
  <c r="G28" i="9" s="1"/>
  <c r="F27" i="9"/>
  <c r="F28" i="9"/>
  <c r="E27" i="9"/>
  <c r="E28" i="9"/>
  <c r="D27" i="9"/>
  <c r="D28" i="9"/>
  <c r="C27" i="9"/>
  <c r="C28" i="9"/>
  <c r="D12" i="37"/>
  <c r="E12" i="37" s="1"/>
  <c r="E27" i="23"/>
  <c r="B12" i="37"/>
  <c r="C12" i="37" s="1"/>
  <c r="E10" i="17"/>
  <c r="C10" i="17"/>
  <c r="I47" i="16"/>
  <c r="I11" i="15"/>
  <c r="D13" i="13"/>
  <c r="E9" i="13" s="1"/>
  <c r="B13" i="13"/>
  <c r="C9" i="13" s="1"/>
  <c r="D43" i="12"/>
  <c r="D28" i="12"/>
  <c r="D13" i="12"/>
  <c r="E13" i="27"/>
  <c r="C13" i="27"/>
  <c r="E14" i="24"/>
  <c r="C14" i="24"/>
  <c r="C13" i="24"/>
  <c r="D36" i="12"/>
  <c r="D21" i="12"/>
  <c r="D6" i="12"/>
  <c r="I49" i="43"/>
  <c r="G49" i="43"/>
  <c r="F49" i="43"/>
  <c r="E49" i="43"/>
  <c r="D49" i="43"/>
  <c r="E28" i="21"/>
  <c r="N20" i="20"/>
  <c r="N21" i="20"/>
  <c r="N23" i="20"/>
  <c r="E20" i="19"/>
  <c r="B23" i="19"/>
  <c r="C21" i="19" s="1"/>
  <c r="I46" i="16"/>
  <c r="B39" i="15"/>
  <c r="E21" i="13"/>
  <c r="C20" i="13"/>
  <c r="D42" i="12"/>
  <c r="D27" i="12"/>
  <c r="D12" i="12"/>
  <c r="E32" i="8"/>
  <c r="D32" i="8"/>
  <c r="D12" i="4"/>
  <c r="E10" i="24"/>
  <c r="E11" i="24"/>
  <c r="E12" i="24"/>
  <c r="E13" i="24"/>
  <c r="C10" i="24"/>
  <c r="C11" i="24"/>
  <c r="C12" i="24"/>
  <c r="E12" i="27"/>
  <c r="C12" i="27"/>
  <c r="I40" i="16"/>
  <c r="I41" i="16"/>
  <c r="I42" i="16"/>
  <c r="I43" i="16"/>
  <c r="I44" i="16"/>
  <c r="I45" i="16"/>
  <c r="D11" i="22"/>
  <c r="F16" i="35"/>
  <c r="F14" i="35"/>
  <c r="F13" i="35"/>
  <c r="F12" i="35"/>
  <c r="F15" i="35"/>
  <c r="F11" i="35"/>
  <c r="F10" i="35"/>
  <c r="F8" i="35"/>
  <c r="F9" i="35"/>
  <c r="F56" i="35"/>
  <c r="F54" i="35"/>
  <c r="F53" i="35"/>
  <c r="F49" i="35"/>
  <c r="F52" i="35"/>
  <c r="F51" i="35"/>
  <c r="F50" i="35"/>
  <c r="F48" i="35"/>
  <c r="F55" i="35"/>
  <c r="C6" i="7"/>
  <c r="E10" i="19"/>
  <c r="B12" i="19"/>
  <c r="C9" i="19" s="1"/>
  <c r="D24" i="18"/>
  <c r="E22" i="18" s="1"/>
  <c r="B24" i="18"/>
  <c r="C22" i="18" s="1"/>
  <c r="D12" i="18"/>
  <c r="E10" i="18" s="1"/>
  <c r="C9" i="18"/>
  <c r="B24" i="17"/>
  <c r="C22" i="17" s="1"/>
  <c r="D41" i="12"/>
  <c r="D26" i="12"/>
  <c r="D11" i="12"/>
  <c r="B12" i="36"/>
  <c r="E11" i="27"/>
  <c r="C11" i="27"/>
  <c r="C28" i="21"/>
  <c r="D37" i="12"/>
  <c r="D38" i="12"/>
  <c r="D39" i="12"/>
  <c r="D40" i="12"/>
  <c r="D22" i="12"/>
  <c r="D23" i="12"/>
  <c r="D24" i="12"/>
  <c r="D25" i="12"/>
  <c r="D7" i="12"/>
  <c r="D8" i="12"/>
  <c r="D9" i="12"/>
  <c r="D10" i="12"/>
  <c r="E7" i="27"/>
  <c r="E8" i="27"/>
  <c r="E9" i="27"/>
  <c r="E10" i="27"/>
  <c r="C7" i="27"/>
  <c r="C8" i="27"/>
  <c r="C9" i="27"/>
  <c r="C10" i="27"/>
  <c r="E7" i="24"/>
  <c r="E8" i="24"/>
  <c r="E9" i="24"/>
  <c r="C7" i="24"/>
  <c r="C8" i="24"/>
  <c r="C9" i="24"/>
  <c r="D9" i="30"/>
  <c r="D10" i="30"/>
  <c r="D11" i="30"/>
  <c r="D12" i="30"/>
  <c r="D13" i="30"/>
  <c r="D14" i="30"/>
  <c r="D15" i="30"/>
  <c r="D16" i="30"/>
  <c r="H8" i="28"/>
  <c r="F10" i="28"/>
  <c r="H10" i="28"/>
  <c r="F12" i="28"/>
  <c r="H12" i="28"/>
  <c r="F13" i="28"/>
  <c r="H13" i="28"/>
  <c r="F14" i="28"/>
  <c r="H14" i="28"/>
  <c r="F15" i="28"/>
  <c r="H15" i="28"/>
  <c r="F16" i="28"/>
  <c r="H16" i="28"/>
  <c r="F17" i="28"/>
  <c r="H17" i="28"/>
  <c r="F19" i="28"/>
  <c r="H19" i="28"/>
  <c r="F21" i="28"/>
  <c r="H21" i="28"/>
  <c r="F23" i="28"/>
  <c r="H23" i="28"/>
  <c r="F25" i="28"/>
  <c r="H25" i="28"/>
  <c r="F26" i="28"/>
  <c r="H26" i="28"/>
  <c r="F27" i="28"/>
  <c r="H27" i="28"/>
  <c r="H22" i="27"/>
  <c r="H24" i="27"/>
  <c r="H26" i="27"/>
  <c r="H27" i="27"/>
  <c r="H28" i="27"/>
  <c r="H30" i="27"/>
  <c r="H32" i="27"/>
  <c r="H33" i="27"/>
  <c r="H34" i="27"/>
  <c r="H35" i="27"/>
  <c r="H36" i="27"/>
  <c r="H37" i="27"/>
  <c r="H31" i="9"/>
  <c r="G6" i="7"/>
  <c r="D6" i="7"/>
  <c r="E7" i="13"/>
  <c r="E11" i="13"/>
  <c r="E6" i="13"/>
  <c r="E8" i="13"/>
  <c r="E10" i="13"/>
  <c r="E12" i="13"/>
  <c r="B20" i="42"/>
  <c r="F20" i="42"/>
  <c r="C27" i="13"/>
  <c r="D9" i="22"/>
  <c r="D13" i="22"/>
  <c r="C21" i="13"/>
  <c r="C25" i="13"/>
  <c r="C24" i="13"/>
  <c r="C23" i="13"/>
  <c r="C26" i="13"/>
  <c r="C22" i="13"/>
  <c r="F6" i="7"/>
  <c r="E6" i="7"/>
  <c r="B23" i="20"/>
  <c r="B22" i="20"/>
  <c r="B21" i="20"/>
  <c r="N24" i="20" l="1"/>
  <c r="N32" i="20"/>
  <c r="I16" i="21"/>
  <c r="K16" i="21" s="1"/>
  <c r="E31" i="38"/>
  <c r="E38" i="38"/>
  <c r="E36" i="38"/>
  <c r="E34" i="38"/>
  <c r="E32" i="38"/>
  <c r="E39" i="38"/>
  <c r="E37" i="38"/>
  <c r="E35" i="38"/>
  <c r="C23" i="18"/>
  <c r="C21" i="18"/>
  <c r="C7" i="13"/>
  <c r="C6" i="13"/>
  <c r="C39" i="38"/>
  <c r="C35" i="38"/>
  <c r="C37" i="38"/>
  <c r="C33" i="38"/>
  <c r="C38" i="38"/>
  <c r="C36" i="38"/>
  <c r="C34" i="38"/>
  <c r="C32" i="38"/>
  <c r="G31" i="38"/>
  <c r="G39" i="38"/>
  <c r="G36" i="38"/>
  <c r="G35" i="38"/>
  <c r="G38" i="38"/>
  <c r="G33" i="38"/>
  <c r="G34" i="38"/>
  <c r="G37" i="38"/>
  <c r="D10" i="22"/>
  <c r="D16" i="22"/>
  <c r="D14" i="22"/>
  <c r="D12" i="22"/>
  <c r="D7" i="22"/>
  <c r="D15" i="22"/>
  <c r="D8" i="22"/>
  <c r="K28" i="21"/>
  <c r="L26" i="21"/>
  <c r="K25" i="21"/>
  <c r="L27" i="21"/>
  <c r="L24" i="21"/>
  <c r="K27" i="21"/>
  <c r="L25" i="21"/>
  <c r="C23" i="20"/>
  <c r="C20" i="20"/>
  <c r="C21" i="20"/>
  <c r="E22" i="19"/>
  <c r="E21" i="19"/>
  <c r="C20" i="19"/>
  <c r="C22" i="19"/>
  <c r="E9" i="19"/>
  <c r="E8" i="19"/>
  <c r="E11" i="19"/>
  <c r="C8" i="19"/>
  <c r="C11" i="19"/>
  <c r="C10" i="19"/>
  <c r="E21" i="18"/>
  <c r="E20" i="18"/>
  <c r="E23" i="18"/>
  <c r="C20" i="18"/>
  <c r="C24" i="18" s="1"/>
  <c r="E9" i="18"/>
  <c r="E8" i="18"/>
  <c r="E11" i="18"/>
  <c r="C8" i="18"/>
  <c r="C11" i="18"/>
  <c r="C10" i="18"/>
  <c r="E20" i="17"/>
  <c r="E23" i="17"/>
  <c r="E22" i="17"/>
  <c r="C23" i="17"/>
  <c r="C21" i="17"/>
  <c r="C20" i="17"/>
  <c r="E11" i="17"/>
  <c r="E9" i="17"/>
  <c r="E8" i="17"/>
  <c r="C11" i="17"/>
  <c r="C9" i="17"/>
  <c r="C8" i="17"/>
  <c r="B38" i="15"/>
  <c r="B33" i="15"/>
  <c r="B37" i="15"/>
  <c r="B34" i="15"/>
  <c r="B36" i="15"/>
  <c r="B35" i="15"/>
  <c r="E24" i="13"/>
  <c r="E20" i="13"/>
  <c r="E25" i="13"/>
  <c r="E22" i="13"/>
  <c r="E26" i="13"/>
  <c r="E23" i="13"/>
  <c r="E13" i="13"/>
  <c r="C13" i="13"/>
  <c r="C10" i="13"/>
  <c r="C11" i="13"/>
  <c r="C12" i="13"/>
  <c r="C8" i="13"/>
  <c r="H6" i="7"/>
  <c r="C12" i="19" l="1"/>
  <c r="C23" i="19"/>
  <c r="E24" i="18"/>
  <c r="E12" i="18"/>
  <c r="C12" i="18"/>
  <c r="E24" i="17"/>
  <c r="C24" i="17"/>
  <c r="E12" i="17"/>
  <c r="C12" i="17"/>
  <c r="E27" i="13"/>
</calcChain>
</file>

<file path=xl/sharedStrings.xml><?xml version="1.0" encoding="utf-8"?>
<sst xmlns="http://schemas.openxmlformats.org/spreadsheetml/2006/main" count="1348" uniqueCount="740">
  <si>
    <t xml:space="preserve"> </t>
  </si>
  <si>
    <t>Angabe der Quelle gestattet.</t>
  </si>
  <si>
    <t>LANDESFLÄCHE</t>
  </si>
  <si>
    <t>Hektar</t>
  </si>
  <si>
    <t xml:space="preserve">            %       </t>
  </si>
  <si>
    <t>Gewässer</t>
  </si>
  <si>
    <t>Landwirtschaftlich genutzt</t>
  </si>
  <si>
    <t>Sonstige</t>
  </si>
  <si>
    <t>Wald</t>
  </si>
  <si>
    <t>Weingarten</t>
  </si>
  <si>
    <t>Landesfläche</t>
  </si>
  <si>
    <t>Nutzung der Landesfläche Vorarlbergs</t>
  </si>
  <si>
    <t>Alpen</t>
  </si>
  <si>
    <t>Landwirt. Genutzt</t>
  </si>
  <si>
    <t>Quelle: Land Vorarlberg</t>
  </si>
  <si>
    <t>Kurzprofil Vorarlberg</t>
  </si>
  <si>
    <t>Fläche (km²)</t>
  </si>
  <si>
    <t>davon Land</t>
  </si>
  <si>
    <t>Anzahl Gemeinden</t>
  </si>
  <si>
    <t>davon Städte</t>
  </si>
  <si>
    <t>davon Marktgemeinden</t>
  </si>
  <si>
    <t>Arbeitsmarkt</t>
  </si>
  <si>
    <t>Arbeitslose</t>
  </si>
  <si>
    <t>Wirtschaftsstruktur</t>
  </si>
  <si>
    <t>BEVÖLKERUNG</t>
  </si>
  <si>
    <t>Vorarlberg</t>
  </si>
  <si>
    <t>Bezirk Bregenz</t>
  </si>
  <si>
    <t>Bezirk Dornbirn</t>
  </si>
  <si>
    <t>Bezirk Feldkirch</t>
  </si>
  <si>
    <t>Bezirk Bludenz</t>
  </si>
  <si>
    <t>Die 12 größten Gemeinden nach der Einwohnerzahl mit Hauptwohnsitz</t>
  </si>
  <si>
    <t>Dornbirn</t>
  </si>
  <si>
    <t>Hard</t>
  </si>
  <si>
    <t>Feldkirch</t>
  </si>
  <si>
    <t>Rankweil</t>
  </si>
  <si>
    <t>Bregenz</t>
  </si>
  <si>
    <t>Götzis</t>
  </si>
  <si>
    <t>Lustenau</t>
  </si>
  <si>
    <t>Lauterach</t>
  </si>
  <si>
    <t>Hohenems</t>
  </si>
  <si>
    <t>Wolfurt</t>
  </si>
  <si>
    <t>Bludenz</t>
  </si>
  <si>
    <t>Höchst</t>
  </si>
  <si>
    <t>Männer</t>
  </si>
  <si>
    <t>Frauen</t>
  </si>
  <si>
    <t>CH</t>
  </si>
  <si>
    <t>FL</t>
  </si>
  <si>
    <t>Gesamt</t>
  </si>
  <si>
    <t>30-44 Jahre</t>
  </si>
  <si>
    <t>45-59 Jahre</t>
  </si>
  <si>
    <t>Bevölkerung</t>
  </si>
  <si>
    <t>Schüler/</t>
  </si>
  <si>
    <t>Studenten</t>
  </si>
  <si>
    <t xml:space="preserve">Allgemein bildende Pflichtschulen </t>
  </si>
  <si>
    <t>Volksschulen</t>
  </si>
  <si>
    <t>Sonderschulen</t>
  </si>
  <si>
    <t>Polytechnische Schulen</t>
  </si>
  <si>
    <t>Berufsbildende Pflichtschulen</t>
  </si>
  <si>
    <t>Handelsschulen</t>
  </si>
  <si>
    <t>FS für wirtsch. Berufe (inkl.Tourismus)</t>
  </si>
  <si>
    <t>Allgemein bildende höhere Schulen</t>
  </si>
  <si>
    <t>Handelsakademien</t>
  </si>
  <si>
    <t>HTL</t>
  </si>
  <si>
    <t>Höhere Lehranstalt f. wirtsch. Berufe</t>
  </si>
  <si>
    <t>Fachhochschule</t>
  </si>
  <si>
    <t>Schulen des Gesundheitswesens</t>
  </si>
  <si>
    <t xml:space="preserve">  bei Volksschulen Schüler der 4. und der  8. Klasse </t>
  </si>
  <si>
    <t>Private Haushalte:</t>
  </si>
  <si>
    <t>Österreich</t>
  </si>
  <si>
    <t>Haushalte insgesamt</t>
  </si>
  <si>
    <t>davon mit ….</t>
  </si>
  <si>
    <t>1 Person</t>
  </si>
  <si>
    <t>2 Personen</t>
  </si>
  <si>
    <t>3 Personen</t>
  </si>
  <si>
    <t>4 Personen</t>
  </si>
  <si>
    <t>5 und mehr Personen</t>
  </si>
  <si>
    <t>durchschnittl. Haushaltsgröße</t>
  </si>
  <si>
    <t>Wahlergebnisse Vorarlberg</t>
  </si>
  <si>
    <t xml:space="preserve">gültige Stimmen </t>
  </si>
  <si>
    <t>Wahlbez.</t>
  </si>
  <si>
    <t>gesamt</t>
  </si>
  <si>
    <t>ÖVP</t>
  </si>
  <si>
    <t>SPÖ</t>
  </si>
  <si>
    <t>FPÖ</t>
  </si>
  <si>
    <t>Grüne</t>
  </si>
  <si>
    <t>and.</t>
  </si>
  <si>
    <t>Gesamtarbeitskosten in der Sachgütererzeugung:</t>
  </si>
  <si>
    <t>Veränderungen in % geg. Vorjahr</t>
  </si>
  <si>
    <t>Baukosten (Wohnhausbau)</t>
  </si>
  <si>
    <t>Baupreise (Wohnhausbau)</t>
  </si>
  <si>
    <t>VPI</t>
  </si>
  <si>
    <t>Baukosten</t>
  </si>
  <si>
    <t>Baupreise</t>
  </si>
  <si>
    <t>Entwicklung der Preisindices</t>
  </si>
  <si>
    <t>Quelle: Land Vorarlberg, Statistik Austria</t>
  </si>
  <si>
    <t>STEUERN, ABGABEN, BUDGET</t>
  </si>
  <si>
    <t>Dienstgeberbeiträge zum Familienausgleichsfonds</t>
  </si>
  <si>
    <t>(in Mio €)</t>
  </si>
  <si>
    <t>DG+DN-Anteil (in Mio €)</t>
  </si>
  <si>
    <t>Ausgaben</t>
  </si>
  <si>
    <t>Wirtschaftsförderung ges.</t>
  </si>
  <si>
    <t>BETRIEBE UND BESCHÄFTIGTE</t>
  </si>
  <si>
    <t>Kammermitglieder</t>
  </si>
  <si>
    <t>insgesamt</t>
  </si>
  <si>
    <t>davon ruhend</t>
  </si>
  <si>
    <t>%</t>
  </si>
  <si>
    <t>aktiv</t>
  </si>
  <si>
    <t>Spartenmitglieder</t>
  </si>
  <si>
    <t>Fachgruppenmitglieder</t>
  </si>
  <si>
    <t>Quelle: WKO</t>
  </si>
  <si>
    <t>Gewerbe und Handwerk</t>
  </si>
  <si>
    <t>Industrie</t>
  </si>
  <si>
    <t>Handel</t>
  </si>
  <si>
    <t>Bank und Versicherung</t>
  </si>
  <si>
    <t>Transport und Verkehr</t>
  </si>
  <si>
    <t>Tourismus und Freizeitwirtschaft</t>
  </si>
  <si>
    <t>Information und Consulting</t>
  </si>
  <si>
    <t>Gewerbl. Wirtschaft</t>
  </si>
  <si>
    <t>Bank u. Versicherung</t>
  </si>
  <si>
    <t>Transport u. Verkehr</t>
  </si>
  <si>
    <t>Verkehr</t>
  </si>
  <si>
    <t>BETRIEBE und  BESCHÄFTIGTE</t>
  </si>
  <si>
    <t>gewerbliche Wirtschaft Vorarlberg</t>
  </si>
  <si>
    <t xml:space="preserve">                                 </t>
  </si>
  <si>
    <t>Spartenübersicht</t>
  </si>
  <si>
    <t>Beschäftigte</t>
  </si>
  <si>
    <t>Jahresdurchschnitt</t>
  </si>
  <si>
    <t xml:space="preserve">Arbeitsstätten </t>
  </si>
  <si>
    <t>Banken und Versicherung</t>
  </si>
  <si>
    <t>Tourismus, Freizeitwirts.</t>
  </si>
  <si>
    <t>Inform. und Consulting</t>
  </si>
  <si>
    <t>Angestellte</t>
  </si>
  <si>
    <t>Arbeiter</t>
  </si>
  <si>
    <t>Quelle: WKO, WKV</t>
  </si>
  <si>
    <t>Gewerbe</t>
  </si>
  <si>
    <t>Information u. Consulting</t>
  </si>
  <si>
    <t>Touismus</t>
  </si>
  <si>
    <t>Betriebe</t>
  </si>
  <si>
    <t>1-9 Beschäftigte</t>
  </si>
  <si>
    <t>10-49 Beschäftigte</t>
  </si>
  <si>
    <t>50-249 Beschäftigte</t>
  </si>
  <si>
    <t>250 u. mehr Beschäftigte</t>
  </si>
  <si>
    <t>BERTRIEBE UND BESCHÄFTIGTE</t>
  </si>
  <si>
    <t>Sparte Gewerbe und Handwerk</t>
  </si>
  <si>
    <t>Größenklassen</t>
  </si>
  <si>
    <t>Sparte Industrie</t>
  </si>
  <si>
    <t>Sparte Handel</t>
  </si>
  <si>
    <t>Sparte Bank und Versicherung</t>
  </si>
  <si>
    <t>Sparte Transport u. Verkehr</t>
  </si>
  <si>
    <t>Betriebsgrößen gewerbliche Wirtschaft</t>
  </si>
  <si>
    <t>G. u. H.</t>
  </si>
  <si>
    <t>Ind.</t>
  </si>
  <si>
    <t>B. u.V.</t>
  </si>
  <si>
    <t>Tour.</t>
  </si>
  <si>
    <t>Inf.u.C.</t>
  </si>
  <si>
    <t>Rheintal</t>
  </si>
  <si>
    <t>Walgau</t>
  </si>
  <si>
    <t>Bregenzerwald</t>
  </si>
  <si>
    <t>Montafon</t>
  </si>
  <si>
    <t>Großes Walsertal</t>
  </si>
  <si>
    <t>Kleinwalsertal</t>
  </si>
  <si>
    <t xml:space="preserve">Vorarlberg </t>
  </si>
  <si>
    <t>nicht protokollierter Einzelunternehmer</t>
  </si>
  <si>
    <t>Einzelunternehmer</t>
  </si>
  <si>
    <t>Kommanditgesellschaft (KG)</t>
  </si>
  <si>
    <t>GesmbH</t>
  </si>
  <si>
    <t>Offene Gesellschaft</t>
  </si>
  <si>
    <t>Aktiengesellschaft (AG)</t>
  </si>
  <si>
    <t>Gebietskörperschaft</t>
  </si>
  <si>
    <t>Verein</t>
  </si>
  <si>
    <t>Erwerbs- u. Wirt.genossenschaften</t>
  </si>
  <si>
    <t>Sonst. Rechtsform</t>
  </si>
  <si>
    <t>Jahr</t>
  </si>
  <si>
    <t>Neugründer
gesamt</t>
  </si>
  <si>
    <t>davon 
Sonstige</t>
  </si>
  <si>
    <t>männlich</t>
  </si>
  <si>
    <t xml:space="preserve">weiblich </t>
  </si>
  <si>
    <t>Sparten</t>
  </si>
  <si>
    <t>in %</t>
  </si>
  <si>
    <t>Gew. u. Handwerk</t>
  </si>
  <si>
    <t>Bank u. Vers.</t>
  </si>
  <si>
    <t>Tourism. U. Freizeit.</t>
  </si>
  <si>
    <t>Inform. u. Consulting</t>
  </si>
  <si>
    <t>PRODUKTION</t>
  </si>
  <si>
    <t>Bauwesen</t>
  </si>
  <si>
    <t>Wien</t>
  </si>
  <si>
    <t>Tirol</t>
  </si>
  <si>
    <t>Kärnten</t>
  </si>
  <si>
    <t>Salzburg</t>
  </si>
  <si>
    <t>Oberösterr.</t>
  </si>
  <si>
    <t>Niederösterr.</t>
  </si>
  <si>
    <t>Steiermark</t>
  </si>
  <si>
    <t>Burgenland</t>
  </si>
  <si>
    <t>Quelle: Statistik Austria</t>
  </si>
  <si>
    <t>Nahrungsmittel, Getränke</t>
  </si>
  <si>
    <t>Holzverarbeitung</t>
  </si>
  <si>
    <t>Metallerzeugnisse</t>
  </si>
  <si>
    <t>Maschinenbau</t>
  </si>
  <si>
    <t>Oberösterreich</t>
  </si>
  <si>
    <t>Niederösterreich</t>
  </si>
  <si>
    <t xml:space="preserve">Wien </t>
  </si>
  <si>
    <t xml:space="preserve">davon: </t>
  </si>
  <si>
    <t>Textil, Bekleidung</t>
  </si>
  <si>
    <t>Papier- u. Papierverarb.</t>
  </si>
  <si>
    <t>Chem. Industrie</t>
  </si>
  <si>
    <t>Elektro</t>
  </si>
  <si>
    <t>Nahrungsmittel</t>
  </si>
  <si>
    <t>Hochbau</t>
  </si>
  <si>
    <t>Tiefbau</t>
  </si>
  <si>
    <t>(ohne Hoch-u.Tiefbau mit Baunebengew.)</t>
  </si>
  <si>
    <t>Gewerbeproduktion je Beschäftigten</t>
  </si>
  <si>
    <t>HANDEL</t>
  </si>
  <si>
    <t>davon:</t>
  </si>
  <si>
    <t>Lebensmittel und Getränke (inkl. Rest)</t>
  </si>
  <si>
    <t>Bekleidung und Schuhe</t>
  </si>
  <si>
    <t>Wohnen, Energie</t>
  </si>
  <si>
    <t>Wohnungsausstattung</t>
  </si>
  <si>
    <t>Gesundheit</t>
  </si>
  <si>
    <t>Schweiz</t>
  </si>
  <si>
    <t>Deutschland</t>
  </si>
  <si>
    <t>Liechtenstein</t>
  </si>
  <si>
    <t>Bludenz/Bürs</t>
  </si>
  <si>
    <t>TOURIMUS</t>
  </si>
  <si>
    <t>Alpenregion Bludenz</t>
  </si>
  <si>
    <t>Arlberg</t>
  </si>
  <si>
    <t>Bodensee-Vorarlberg</t>
  </si>
  <si>
    <t>Schweiz, Liechtenstein</t>
  </si>
  <si>
    <t>Niederlande</t>
  </si>
  <si>
    <t>Mittelberg</t>
  </si>
  <si>
    <t>Lech</t>
  </si>
  <si>
    <t>St. Gallenkirch</t>
  </si>
  <si>
    <t>Gaschurn</t>
  </si>
  <si>
    <t>Schruns</t>
  </si>
  <si>
    <t>Tschagguns</t>
  </si>
  <si>
    <t>Damüls</t>
  </si>
  <si>
    <t>Brand</t>
  </si>
  <si>
    <t>VERKEHR</t>
  </si>
  <si>
    <t xml:space="preserve"> Kraftfahrzeugbestand in Vorarlberg</t>
  </si>
  <si>
    <t>PKW</t>
  </si>
  <si>
    <t>Quelle: Land Vorarlberg, Bundessparte Transport und Verkehr</t>
  </si>
  <si>
    <t>Wirtschaftskennzahlen</t>
  </si>
  <si>
    <t>Betriebe und Beschäftigte</t>
  </si>
  <si>
    <t>Allgemeine Daten</t>
  </si>
  <si>
    <t>Asien</t>
  </si>
  <si>
    <t>EXPORTE</t>
  </si>
  <si>
    <t>EFTA</t>
  </si>
  <si>
    <t>ENERGIE</t>
  </si>
  <si>
    <t>Energieverbrauch nach Energieträgern (in Mio KWh=GWh)</t>
  </si>
  <si>
    <t>Erdgas</t>
  </si>
  <si>
    <t>Einfuhr</t>
  </si>
  <si>
    <t>Ausfuhr</t>
  </si>
  <si>
    <t>Landwirtschaft</t>
  </si>
  <si>
    <t>Gesamtaufbringung</t>
  </si>
  <si>
    <t>Verwendung</t>
  </si>
  <si>
    <t>Verbrauch ohne 
Pumpspeicherung</t>
  </si>
  <si>
    <t xml:space="preserve">Pumpenenergie
</t>
  </si>
  <si>
    <t>Insgesamt</t>
  </si>
  <si>
    <t>Quelle: Statistik Austria, Land Vorarlberg</t>
  </si>
  <si>
    <t>Verbraucherpreisindex</t>
  </si>
  <si>
    <t>BESCHÄFTIGTE in der gewerbl. Wirtschaft - Entwicklung nach Sparten</t>
  </si>
  <si>
    <t>Lehrlinge in der gewerblichen Wirtschaft</t>
  </si>
  <si>
    <t>Exporte nach Warenobergruppen</t>
  </si>
  <si>
    <t>Warenobergruppen</t>
  </si>
  <si>
    <t>In Mio. Euro</t>
  </si>
  <si>
    <t>Nahrungs- u. Genussmittel</t>
  </si>
  <si>
    <t>Chem. u. Pha. Produkte, Kunststoff</t>
  </si>
  <si>
    <t>Papier u. Papierwaren</t>
  </si>
  <si>
    <t>Eisen u. Metallwaren</t>
  </si>
  <si>
    <t>Kessel, Maschinen, Apparate</t>
  </si>
  <si>
    <t>El. Masch., Apparate u. el. Waren</t>
  </si>
  <si>
    <t>Fahrzeuge</t>
  </si>
  <si>
    <t>Opt. u. fotog. Geräte, Musik</t>
  </si>
  <si>
    <t>Möbel, Bettwaren, Beleuchtung</t>
  </si>
  <si>
    <t>Sonstige Waren</t>
  </si>
  <si>
    <t>Exporte nach ausgewählten Bestimmungsländern</t>
  </si>
  <si>
    <t>Bestimmungsland</t>
  </si>
  <si>
    <t>Italien</t>
  </si>
  <si>
    <t>China</t>
  </si>
  <si>
    <t>Frankreich</t>
  </si>
  <si>
    <t>Vereinigtes Königreich</t>
  </si>
  <si>
    <t>Vereinigte Staaten</t>
  </si>
  <si>
    <t>Polen</t>
  </si>
  <si>
    <t>Tschechische Republik</t>
  </si>
  <si>
    <t>Russische Föderation</t>
  </si>
  <si>
    <t>Andere Staaten</t>
  </si>
  <si>
    <t>Außenhandel</t>
  </si>
  <si>
    <t>Einfuhr- /Ausfuhr-Saldo</t>
  </si>
  <si>
    <t>in Mio. Euro</t>
  </si>
  <si>
    <t>USA u.
Kanada</t>
  </si>
  <si>
    <t>Andere
Länder</t>
  </si>
  <si>
    <t>ENTWICKLUNG DES AUSSENHANDELS in Mio. Euro</t>
  </si>
  <si>
    <t>Au</t>
  </si>
  <si>
    <t>Klösterle</t>
  </si>
  <si>
    <t>Warth</t>
  </si>
  <si>
    <t>Frankreich, Monaco</t>
  </si>
  <si>
    <t>Tourismus und Freizeitw.</t>
  </si>
  <si>
    <t>Gewerbeproduktion in Vlbg. (Umsätze in Mio. €)</t>
  </si>
  <si>
    <t>inklusive</t>
  </si>
  <si>
    <t>davon Landwirtschaft</t>
  </si>
  <si>
    <t>Unselbständig Beschäftigte, Anteile nach Sparten</t>
  </si>
  <si>
    <t>Einwohner mit Hauptwohnsitz</t>
  </si>
  <si>
    <t xml:space="preserve">Tirol </t>
  </si>
  <si>
    <t>Chemie,Holz,Papier</t>
  </si>
  <si>
    <t>Großbetriebe    250  u.m.B.</t>
  </si>
  <si>
    <t>Kleinbetriebe     10 -  49  Besch.</t>
  </si>
  <si>
    <t>Mittelbetriebe   50 -  249 Besch.</t>
  </si>
  <si>
    <t>Kleinstbetriebe  1   -  9 Besch.</t>
  </si>
  <si>
    <t>Arbeitgeberbetriebe</t>
  </si>
  <si>
    <t>Arlberg/Klostertal</t>
  </si>
  <si>
    <t>Tourismusgemeinden nach Zahl der Ankünfte und Nächtigungen</t>
  </si>
  <si>
    <t>vorgemerkte  Arbeitslose</t>
  </si>
  <si>
    <t>Quote</t>
  </si>
  <si>
    <t>15-19 Jahre</t>
  </si>
  <si>
    <t>20-29 Jahre</t>
  </si>
  <si>
    <t>60 und mehr</t>
  </si>
  <si>
    <t>aktive Mitglieder</t>
  </si>
  <si>
    <t>SPARTE</t>
  </si>
  <si>
    <t>FACHGRUPPE</t>
  </si>
  <si>
    <t xml:space="preserve">% </t>
  </si>
  <si>
    <t>aktive 
Mitglieder</t>
  </si>
  <si>
    <t>Mitglieder</t>
  </si>
  <si>
    <t>NEOS</t>
  </si>
  <si>
    <t>Baufläche und Garten</t>
  </si>
  <si>
    <t>Baufläche u. Garten</t>
  </si>
  <si>
    <r>
      <t>Land Vorarlberg</t>
    </r>
    <r>
      <rPr>
        <b/>
        <sz val="11"/>
        <color rgb="FFFF0000"/>
        <rFont val="Calibri"/>
        <family val="2"/>
      </rPr>
      <t xml:space="preserve"> </t>
    </r>
  </si>
  <si>
    <t>Motorräder gesamt</t>
  </si>
  <si>
    <t>Zugmaschinen</t>
  </si>
  <si>
    <t>LKW u. Sattelschlepper</t>
  </si>
  <si>
    <t>Öffentliche Verwaltung</t>
  </si>
  <si>
    <t>Land- und Forstwirtschaft</t>
  </si>
  <si>
    <t>Produktion</t>
  </si>
  <si>
    <t>Hotel- und Gastgewerbe</t>
  </si>
  <si>
    <t>Verbände</t>
  </si>
  <si>
    <t>Unselbstständige</t>
  </si>
  <si>
    <t>Mandate 2014</t>
  </si>
  <si>
    <t xml:space="preserve">   Tourismus</t>
  </si>
  <si>
    <t xml:space="preserve">   Handel, Gewerbe, Industrie</t>
  </si>
  <si>
    <t>Quelle: Statistik Austria, WKO Statistik</t>
  </si>
  <si>
    <t>Grundstücks- und Wohnungswesen</t>
  </si>
  <si>
    <t>Information und Kommunikation</t>
  </si>
  <si>
    <t>Beherbergung und Gastronomie</t>
  </si>
  <si>
    <t>Verkehr und Lagerei</t>
  </si>
  <si>
    <t>Handel, Instandhaltung, Reparatur von KFZ</t>
  </si>
  <si>
    <t>Tertiärsektor</t>
  </si>
  <si>
    <t>Energie und Wasser</t>
  </si>
  <si>
    <t>Herstellung von Waren</t>
  </si>
  <si>
    <t>Sekundärsektor</t>
  </si>
  <si>
    <t>Primärsektor</t>
  </si>
  <si>
    <t>Anteil Vbg/Österreich</t>
  </si>
  <si>
    <t>Anteil Vbg.</t>
  </si>
  <si>
    <t xml:space="preserve">  </t>
  </si>
  <si>
    <t>in % z. Vj.</t>
  </si>
  <si>
    <t>Reale Bruttowertschöpfung zu Vorjahrespreisen</t>
  </si>
  <si>
    <t>Quelle: WIFO-Berechnungen</t>
  </si>
  <si>
    <t>OÖ</t>
  </si>
  <si>
    <t xml:space="preserve"> NÖ</t>
  </si>
  <si>
    <t>Jahr 2013</t>
  </si>
  <si>
    <t>Jahr 2012</t>
  </si>
  <si>
    <t>Bundesland</t>
  </si>
  <si>
    <t>Bruttowertschöpfung; Veränderung gegen das Vorjahr in %</t>
  </si>
  <si>
    <t>Vorbereitende Baustellenarbeiten</t>
  </si>
  <si>
    <t>Bau</t>
  </si>
  <si>
    <t xml:space="preserve">Wasserversorgung, Abwasserentsorgung </t>
  </si>
  <si>
    <t>Energieversorgung</t>
  </si>
  <si>
    <t>Elektrische Ausrüstungen</t>
  </si>
  <si>
    <t>Papier und Pappe</t>
  </si>
  <si>
    <t>Getränkeherstellung</t>
  </si>
  <si>
    <t>Herstellung von Waren (inkl. Bergbau)</t>
  </si>
  <si>
    <t>Produzierender Bereich</t>
  </si>
  <si>
    <t>Anteil Vbg./Österreich</t>
  </si>
  <si>
    <t>Industrieproduktionswert je Einwohner</t>
  </si>
  <si>
    <t>Nahrunsgmittel</t>
  </si>
  <si>
    <t>Ma, Metallw.</t>
  </si>
  <si>
    <t>Gas- u. Wärmeversorungsunternehmen</t>
  </si>
  <si>
    <t>Anteil Vbg</t>
  </si>
  <si>
    <t>Quelle: RegioData Research GmbH</t>
  </si>
  <si>
    <t>Kumulierte Umsatzveränderungen Einzelhandel in % zum Vorjahr</t>
  </si>
  <si>
    <t>privat</t>
  </si>
  <si>
    <t>gemeinnützig</t>
  </si>
  <si>
    <t>wohnungen</t>
  </si>
  <si>
    <t>häuser</t>
  </si>
  <si>
    <t>Mietwohnungen</t>
  </si>
  <si>
    <t>Eigentums-</t>
  </si>
  <si>
    <t>Doppel/Reihen-</t>
  </si>
  <si>
    <t>Eigenheime</t>
  </si>
  <si>
    <t>Wohnungen</t>
  </si>
  <si>
    <t>Neubauwohnungen</t>
  </si>
  <si>
    <t xml:space="preserve">Wohnbautätigkeit - Entwicklung der Wohnbauförderung </t>
  </si>
  <si>
    <t xml:space="preserve">Einwohner mit Hauptwohnsitz nach der Gemeindegröße </t>
  </si>
  <si>
    <t>Gemeinde nach 
Einwohnerzahl</t>
  </si>
  <si>
    <t>Anzahl</t>
  </si>
  <si>
    <t>bis 500</t>
  </si>
  <si>
    <t>500 bis u. 1.000</t>
  </si>
  <si>
    <t>1.000 bis u. 2.500</t>
  </si>
  <si>
    <t>2.500 bis u. 5.000</t>
  </si>
  <si>
    <t>5.000 bis u. 10.000</t>
  </si>
  <si>
    <t>10.000 bis u. 20.000</t>
  </si>
  <si>
    <t>20.000 und mehr</t>
  </si>
  <si>
    <t>Anteil d.Sparte in %</t>
  </si>
  <si>
    <t>Sachgüterproduktionswert je Einwohner</t>
  </si>
  <si>
    <t>nach Bundesländern in Euro</t>
  </si>
  <si>
    <t xml:space="preserve">Kärnten </t>
  </si>
  <si>
    <r>
      <t xml:space="preserve">Industriebeschäftigte nach Bundesländern </t>
    </r>
    <r>
      <rPr>
        <b/>
        <vertAlign val="superscript"/>
        <sz val="12"/>
        <color theme="1"/>
        <rFont val="Calibri"/>
        <family val="2"/>
        <scheme val="minor"/>
      </rPr>
      <t>1)</t>
    </r>
  </si>
  <si>
    <r>
      <rPr>
        <vertAlign val="superscript"/>
        <sz val="11"/>
        <color theme="1"/>
        <rFont val="Calibri"/>
        <family val="2"/>
        <scheme val="minor"/>
      </rPr>
      <t>1)</t>
    </r>
    <r>
      <rPr>
        <sz val="11"/>
        <color theme="1"/>
        <rFont val="Calibri"/>
        <family val="2"/>
        <scheme val="minor"/>
      </rPr>
      <t xml:space="preserve"> Ergebnisse der "Konjunkturstatistik im Produzierenen Bereich</t>
    </r>
  </si>
  <si>
    <r>
      <rPr>
        <vertAlign val="superscript"/>
        <sz val="11"/>
        <color theme="1"/>
        <rFont val="Calibri"/>
        <family val="2"/>
        <scheme val="minor"/>
      </rPr>
      <t>2)</t>
    </r>
    <r>
      <rPr>
        <sz val="11"/>
        <color theme="1"/>
        <rFont val="Calibri"/>
        <family val="2"/>
        <scheme val="minor"/>
      </rPr>
      <t xml:space="preserve"> Industrie gemäß Kammersystematik; ohne Bauwirtschaft; 2013</t>
    </r>
  </si>
  <si>
    <r>
      <t>Zahl der Beschäftigten²</t>
    </r>
    <r>
      <rPr>
        <vertAlign val="superscript"/>
        <sz val="11"/>
        <color theme="1"/>
        <rFont val="Calibri"/>
        <family val="2"/>
        <scheme val="minor"/>
      </rPr>
      <t>)</t>
    </r>
  </si>
  <si>
    <t>Veränderung in %</t>
  </si>
  <si>
    <t>ARBEITSKOSTEN, PREISINDICES</t>
  </si>
  <si>
    <t>Ind.Besch/1000 EW</t>
  </si>
  <si>
    <t>Quelle: Land Vorarlberg, Vorarlberger Energienetz GmbH</t>
  </si>
  <si>
    <t>BRUTTOREGIONALPRODUKT</t>
  </si>
  <si>
    <t>Bruttoregionalprodukt Vorarlberg (BRP V) / Bruttoinlandsprodukt Österreich (BIP A) in Mrd. €</t>
  </si>
  <si>
    <t>BRP V</t>
  </si>
  <si>
    <t>BIP A</t>
  </si>
  <si>
    <t>Ver.in % z. Vj</t>
  </si>
  <si>
    <t>Ver. in % z. Vj</t>
  </si>
  <si>
    <t>Bruttowertschöpfung zu Herstellerpreisen (nominell in Mio EUR)</t>
  </si>
  <si>
    <t>Fertiggestellte neue Wohngebäude</t>
  </si>
  <si>
    <t>Bewilligte Wohnungen in neuen Wohngebäuden</t>
  </si>
  <si>
    <t>mit 1 oder mehr Wohnungen</t>
  </si>
  <si>
    <t>(ohne Bauind.)</t>
  </si>
  <si>
    <t>Index 2010 = 100</t>
  </si>
  <si>
    <t>(Jahresdurchschnitt)</t>
  </si>
  <si>
    <t>Erwerbstätige nach Altersgruppen</t>
  </si>
  <si>
    <t>Zahl</t>
  </si>
  <si>
    <t>Abteilung Wirtschaftspolitik und Statistisches Referat</t>
  </si>
  <si>
    <t>Seilbahnen</t>
  </si>
  <si>
    <t>Sessellifte</t>
  </si>
  <si>
    <t>Zusammenfassung Vorarlberger Wirtschaft</t>
  </si>
  <si>
    <t>Die Vorarlberger Wirtschaft …</t>
  </si>
  <si>
    <t xml:space="preserve">bildet </t>
  </si>
  <si>
    <t>sorgt für</t>
  </si>
  <si>
    <t>erbringt einen Großteil der Bruttowertschöpfung von</t>
  </si>
  <si>
    <t>gründet</t>
  </si>
  <si>
    <t>Unternehmen</t>
  </si>
  <si>
    <t>exportiert Waren u. Dienstleistungen im Wert von</t>
  </si>
  <si>
    <t>Quelle: Land Vorarlberg, Statistik Austria, WKO Statistik</t>
  </si>
  <si>
    <t>Quelle: Statistik Austria, WKO</t>
  </si>
  <si>
    <t>Quelle: Statistik Austria, WKO, Land Vorarlberg</t>
  </si>
  <si>
    <r>
      <t>Treibstoffe</t>
    </r>
    <r>
      <rPr>
        <vertAlign val="superscript"/>
        <sz val="8"/>
        <color theme="1"/>
        <rFont val="Calibri"/>
        <family val="2"/>
        <scheme val="minor"/>
      </rPr>
      <t>1</t>
    </r>
  </si>
  <si>
    <t>Quelle: Land Vorarlberg, Vorarlberg Netz GmbH</t>
  </si>
  <si>
    <t>(Jahresdurchschnitt )</t>
  </si>
  <si>
    <r>
      <t>Budget des Landes Vorarlberg (in Mio €)</t>
    </r>
    <r>
      <rPr>
        <b/>
        <vertAlign val="superscript"/>
        <sz val="11"/>
        <color theme="1"/>
        <rFont val="Calibri"/>
        <family val="2"/>
        <scheme val="minor"/>
      </rPr>
      <t>2</t>
    </r>
  </si>
  <si>
    <r>
      <t>davon natürliche Personen</t>
    </r>
    <r>
      <rPr>
        <vertAlign val="superscript"/>
        <sz val="11"/>
        <color theme="1"/>
        <rFont val="Calibri"/>
        <family val="2"/>
        <scheme val="minor"/>
      </rPr>
      <t xml:space="preserve"> 2</t>
    </r>
  </si>
  <si>
    <r>
      <t>Industriebeschäftigte nach Bundesländern pro 1000 EW</t>
    </r>
    <r>
      <rPr>
        <b/>
        <vertAlign val="superscript"/>
        <sz val="12"/>
        <color theme="1"/>
        <rFont val="Calibri"/>
        <family val="2"/>
        <scheme val="minor"/>
      </rPr>
      <t xml:space="preserve">1 </t>
    </r>
  </si>
  <si>
    <t>Zahl der Beschäftigten²</t>
  </si>
  <si>
    <r>
      <t xml:space="preserve">Gebäude und Wohnungen in Vorarlberg </t>
    </r>
    <r>
      <rPr>
        <vertAlign val="superscript"/>
        <sz val="11"/>
        <color theme="1"/>
        <rFont val="Calibri"/>
        <family val="2"/>
        <scheme val="minor"/>
      </rPr>
      <t>1</t>
    </r>
  </si>
  <si>
    <t>www.wkv.at/statistik</t>
  </si>
  <si>
    <t>Medieninhaber (Verleger) und Herausgeber:</t>
  </si>
  <si>
    <t>Ausarbeitung:</t>
  </si>
  <si>
    <t>Mag. Thomas Mitterlechner</t>
  </si>
  <si>
    <t>Gestaltung:</t>
  </si>
  <si>
    <t xml:space="preserve">Aufgrund der Berechnungen können nicht ganzzahlige Werte auftreten, daher </t>
  </si>
  <si>
    <t>sind in der Darstellung Rundungsdifferenzen möglich.</t>
  </si>
  <si>
    <t>Quelle: Land Vorarlberg, Hauptverband der Österr. Sozialversicherungsträger, AMS Vlbg., Bundesamt für Statistik Schweiz, Amt für Statistik Liechtenstein</t>
  </si>
  <si>
    <t>Alle Rechte vorbehalten. Eine auch nur auszugsweise Wiedergabe ist mit genauer</t>
  </si>
  <si>
    <t>Wirtschaftskammer Vorarlberg:</t>
  </si>
  <si>
    <t>Entwicklung der Mitglieder der Wirtschaftskammer Vorarlberg (31.12.)</t>
  </si>
  <si>
    <t>(Europäisches System Volkswirtschaftlicher Gesamtrechnungen 2010)</t>
  </si>
  <si>
    <t>Industrieproduktion nach Anteilen</t>
  </si>
  <si>
    <t>Industrieproduktionswert je Einwohner in €</t>
  </si>
  <si>
    <t xml:space="preserve">nach Bundesländern in € </t>
  </si>
  <si>
    <t>(letztverfügbare Werte)</t>
  </si>
  <si>
    <t>Ankünfte und Nächtigungen nach Herkunftsländern</t>
  </si>
  <si>
    <t>Impressum:</t>
  </si>
  <si>
    <t>Bruttoregionalprodukt</t>
  </si>
  <si>
    <t>Geheimhaltung:
Alle Beschäftigtendaten, die weniger als drei Arbeitgeberunternehmen betreffen, wurden auf Grund der Geheimhaltungsbestimmungen des Bundesstatistikgesetzes nicht ausgewiesen und durch ein „G“ ersetzt. Die geheim gehaltenen Daten sind aber in den Summen enthalten. Die Defensivgeheimhaltung zwingt auch dort Daten durch ein „G“ zu ersetzen, wo eine Geheimhaltung zwar nicht notwendig wäre,  aber die Möglichkeit bestünde, durch Zeilen- oder Spaltenberechnungen die geheim gehaltenen Daten zu ermitteln.</t>
  </si>
  <si>
    <t>Bildung</t>
  </si>
  <si>
    <t>Freizeit, Sport</t>
  </si>
  <si>
    <t>Kaufkraftbilanz - Vorarlberg</t>
  </si>
  <si>
    <t>Zuflüsse</t>
  </si>
  <si>
    <t>Abflüsse</t>
  </si>
  <si>
    <t>Bilanz</t>
  </si>
  <si>
    <t>Mio. Euro</t>
  </si>
  <si>
    <t>Berufsvorschule Jupident</t>
  </si>
  <si>
    <t>Gastronomiebetriebe</t>
  </si>
  <si>
    <t>Hotelbetriebe</t>
  </si>
  <si>
    <t>Gesundheitsbetriebe</t>
  </si>
  <si>
    <t>Reisebüros</t>
  </si>
  <si>
    <t>Kino-, Kultur- und Vergnügungsbetriebe</t>
  </si>
  <si>
    <t>Freizeit- und Sportbetriebe</t>
  </si>
  <si>
    <t>Auto</t>
  </si>
  <si>
    <t>Flugzeug</t>
  </si>
  <si>
    <t>Bruttowertschöpfung im Bereich Beherbergung und Gastronomie</t>
  </si>
  <si>
    <t>Vorarlberg in Mio. €</t>
  </si>
  <si>
    <t>je Einwohner in €</t>
  </si>
  <si>
    <t>Bruttoregionalprodukt je Einwohner nach Bundesland in Euro</t>
  </si>
  <si>
    <t>Wirtschaftskammermitglieder nach Sparten</t>
  </si>
  <si>
    <t>sind MG Insgesamt (aktiv und ruhend)</t>
  </si>
  <si>
    <t>Betriebe ab 50 Besch.</t>
  </si>
  <si>
    <t>werden die Mittelbetriebe (50-249 Besch.) und Großbetriebe (ab 250 Besch.) aufgrund der Geheimhaltung zusammengefügt.</t>
  </si>
  <si>
    <r>
      <t xml:space="preserve">Sparte Information und Consulting </t>
    </r>
    <r>
      <rPr>
        <b/>
        <vertAlign val="superscript"/>
        <sz val="11"/>
        <color theme="1"/>
        <rFont val="Calibri"/>
        <family val="2"/>
        <scheme val="minor"/>
      </rPr>
      <t>1</t>
    </r>
  </si>
  <si>
    <r>
      <t xml:space="preserve">Sparte Tourismus und Freizeitwirtschaft </t>
    </r>
    <r>
      <rPr>
        <b/>
        <vertAlign val="superscript"/>
        <sz val="11"/>
        <color theme="1"/>
        <rFont val="Calibri"/>
        <family val="2"/>
        <scheme val="minor"/>
      </rPr>
      <t>1</t>
    </r>
  </si>
  <si>
    <t>Öl</t>
  </si>
  <si>
    <t>Umgebungswärme/Wärmepumpen</t>
  </si>
  <si>
    <t>Biogene Energieträger</t>
  </si>
  <si>
    <t>Solarwärme</t>
  </si>
  <si>
    <t>Elektrische Energie</t>
  </si>
  <si>
    <t>Gesamtenergieverbrauch</t>
  </si>
  <si>
    <t>Energetischer Endverbrauch elektr. Energie</t>
  </si>
  <si>
    <t xml:space="preserve">
in KWh/Einwohner</t>
  </si>
  <si>
    <t>Haushalte</t>
  </si>
  <si>
    <t>Energetischer Endverbrauch elektrischer Energie nach Sektoren (GWh)</t>
  </si>
  <si>
    <t>Eigenverbrauch für Erzeugung und Verteilung</t>
  </si>
  <si>
    <t>Quelle: WKO, KMU-Forschung Austria</t>
  </si>
  <si>
    <t>Landesberufsschulen</t>
  </si>
  <si>
    <t>Treibstoffe (ohne Treibstoffexporte)</t>
  </si>
  <si>
    <t>NUR für GRAFIK!!</t>
  </si>
  <si>
    <t>(sind MG gesamt (aktiv + ruhend))</t>
  </si>
  <si>
    <t>Regionale Konzentration der Beschäftigten der gewerblichen Wirtschaft</t>
  </si>
  <si>
    <t>Holz u. Waren daraus</t>
  </si>
  <si>
    <r>
      <t>Einwohner: Hauptwohnsitze</t>
    </r>
    <r>
      <rPr>
        <vertAlign val="superscript"/>
        <sz val="11"/>
        <rFont val="Calibri"/>
        <family val="2"/>
      </rPr>
      <t>1</t>
    </r>
  </si>
  <si>
    <r>
      <t>Einwohner: weitere Wohnsitze</t>
    </r>
    <r>
      <rPr>
        <vertAlign val="superscript"/>
        <sz val="11"/>
        <rFont val="Calibri"/>
        <family val="2"/>
      </rPr>
      <t>1</t>
    </r>
  </si>
  <si>
    <r>
      <t>Wirtschaftskammermitglieder</t>
    </r>
    <r>
      <rPr>
        <vertAlign val="superscript"/>
        <sz val="11"/>
        <rFont val="Calibri"/>
        <family val="2"/>
      </rPr>
      <t>2</t>
    </r>
  </si>
  <si>
    <t>Ca. 80 % der Gastronomie- und Hotelbetriebe sind Familienunternehmen</t>
  </si>
  <si>
    <t xml:space="preserve">  Arbeitsstätten ohne EPU.</t>
  </si>
  <si>
    <t xml:space="preserve">Quelle: Tourismus-Monitor Austria, Vorarlberg-Ergebnisse </t>
  </si>
  <si>
    <t>NÖ</t>
  </si>
  <si>
    <t>Quelle: Statistik Austria, Integrierte Lohn- und Steuerstatistik</t>
  </si>
  <si>
    <t xml:space="preserve">Elektro u. Elektronik </t>
  </si>
  <si>
    <t>Exporte Vbg. - Entwicklung der Anteile nach Wirtschaftsblöcken</t>
  </si>
  <si>
    <t xml:space="preserve">Wie sind die Gäste über ihr Reiseziel aufmerksam geworden? </t>
  </si>
  <si>
    <t>Durch frühere Besuche</t>
  </si>
  <si>
    <t>Empfehlung</t>
  </si>
  <si>
    <t>Internet</t>
  </si>
  <si>
    <t>Werbung</t>
  </si>
  <si>
    <t>Reisebüro/Veranstalter</t>
  </si>
  <si>
    <t>Beiträge in Medien</t>
  </si>
  <si>
    <t>Sonstiges</t>
  </si>
  <si>
    <t>Weiß nicht/kann mich nicht mehr erinnern</t>
  </si>
  <si>
    <t>Durchschnittliche Aufenthaltsdauer in Tagen in Vorarlberg</t>
  </si>
  <si>
    <t xml:space="preserve">Mehrfachnennungen möglich, Vorarlberg-Ergebnisse </t>
  </si>
  <si>
    <t>Textilien</t>
  </si>
  <si>
    <t>1 vorläufige Werte</t>
  </si>
  <si>
    <t xml:space="preserve">Spartenstruktur Neugründungen in Vorarlberg </t>
  </si>
  <si>
    <t>Mandate 2019</t>
  </si>
  <si>
    <t>Bahn</t>
  </si>
  <si>
    <t>Bus</t>
  </si>
  <si>
    <t>sonstige Verkehrsmittel</t>
  </si>
  <si>
    <t>Quelle: Statistik Austria, Qurartale Stichprobenerhebung zum Urlaubs- und Geschäftsverkehr</t>
  </si>
  <si>
    <t>Quelle: WIFO Schnellschätzung; Hinweis:  geänderte Systematik ab 2014, Korrektur der letzten Jahre</t>
  </si>
  <si>
    <t>Marktanteile am Gesamtumsatz in %</t>
  </si>
  <si>
    <t>Quelle: WKO, ÖW, T-MONA, Land Vorarlberg</t>
  </si>
  <si>
    <t>Lohnnebenkosten in % des Leistungslohnes:</t>
  </si>
  <si>
    <t xml:space="preserve">    </t>
  </si>
  <si>
    <t>2019/2020 (pro Monat in €)</t>
  </si>
  <si>
    <t>davon in %:</t>
  </si>
  <si>
    <t>Gebäude</t>
  </si>
  <si>
    <r>
      <rPr>
        <vertAlign val="superscript"/>
        <sz val="9"/>
        <color theme="1"/>
        <rFont val="Calibri"/>
        <family val="2"/>
        <scheme val="minor"/>
      </rPr>
      <t>3</t>
    </r>
    <r>
      <rPr>
        <sz val="9"/>
        <color theme="1"/>
        <rFont val="Calibri"/>
        <family val="2"/>
        <scheme val="minor"/>
      </rPr>
      <t xml:space="preserve"> neue Methodik Land Vorarlberg</t>
    </r>
  </si>
  <si>
    <r>
      <rPr>
        <vertAlign val="superscript"/>
        <sz val="9"/>
        <color theme="1"/>
        <rFont val="Calibri"/>
        <family val="2"/>
        <scheme val="minor"/>
      </rPr>
      <t>4</t>
    </r>
    <r>
      <rPr>
        <sz val="9"/>
        <color theme="1"/>
        <rFont val="Calibri"/>
        <family val="2"/>
        <scheme val="minor"/>
      </rPr>
      <t xml:space="preserve"> ohne Treibstoffexporte</t>
    </r>
  </si>
  <si>
    <t>in % des Gesamt-verbr.</t>
  </si>
  <si>
    <t>in % des Gesamtverbr.</t>
  </si>
  <si>
    <t>Mittelschulen</t>
  </si>
  <si>
    <t>Sozialversicherungsbeiträge (Einhebung durch ÖGK)</t>
  </si>
  <si>
    <t>Quelle: bmf, bmwfj, ÖGK, Land Vorarlberg</t>
  </si>
  <si>
    <t>Unselbständige</t>
  </si>
  <si>
    <t>Entwicklung der Kaufkraft in Österreich 2020-2021 in Euro</t>
  </si>
  <si>
    <t>Quelle: KMUForschung Austria, Economica, Statistik Austria, Berechnungen CIMA Austria</t>
  </si>
  <si>
    <t>(Durchschnitt nominell); KMUForschung Austria, Economica</t>
  </si>
  <si>
    <t>2020 (Mio. €)</t>
  </si>
  <si>
    <t>Schruns-Tschagguns</t>
  </si>
  <si>
    <t>sonstige Zentralorte</t>
  </si>
  <si>
    <t>(Stichtag 30.06.2022)</t>
  </si>
  <si>
    <t>Quelle: Statistisches Jahrbuch 2022, Statistik Austria,Hauptverband der österreichischen Sozialversicherung, Land Vorarlberg</t>
  </si>
  <si>
    <t>2021</t>
  </si>
  <si>
    <t>Quelle: Land Vorarlberg, Transport und Verkehr, Seilbahnstatistik 2022</t>
  </si>
  <si>
    <t>Veränd. geg.Vorkrisenj. 2019
%</t>
  </si>
  <si>
    <t>Veränd. geg.Vorkrisenj. 2019/20
%</t>
  </si>
  <si>
    <t xml:space="preserve">     Die Summe der Bezirksmitgliedschaften kann durch das Auftreten von Mehrfachmitgliedschaften (in mehreren Bezirken) von der Summe der Landeskammermitgliedschaften abweichen.</t>
  </si>
  <si>
    <r>
      <t>LKW der Klasse N</t>
    </r>
    <r>
      <rPr>
        <b/>
        <vertAlign val="superscript"/>
        <sz val="11"/>
        <rFont val="Calibri"/>
        <family val="2"/>
        <scheme val="minor"/>
      </rPr>
      <t>1</t>
    </r>
    <r>
      <rPr>
        <b/>
        <sz val="11"/>
        <rFont val="Calibri"/>
        <family val="2"/>
        <scheme val="minor"/>
      </rPr>
      <t xml:space="preserve"> in Vorarlberg nach Fahrzeughaltern</t>
    </r>
  </si>
  <si>
    <t>Beschäftigte u Grenzgänger</t>
  </si>
  <si>
    <t>Schulbesuch</t>
  </si>
  <si>
    <t>Haushalte u Landtagswahlen</t>
  </si>
  <si>
    <t>Steuern, Abgaben, Landesbudget</t>
  </si>
  <si>
    <t>Arbeitskosten, Preisindizes</t>
  </si>
  <si>
    <t>Entwicklung Kammermitglieder</t>
  </si>
  <si>
    <t>Arbeitsstätten, Beschäftigte</t>
  </si>
  <si>
    <t>Größenklassen Handel, Bank u Versicherung</t>
  </si>
  <si>
    <t>Größenklassen GWH, Industrie</t>
  </si>
  <si>
    <t>Größenklassen Transport, Verkehr, Tourismus</t>
  </si>
  <si>
    <t>Größenklassen Information u Consulting, Überblick</t>
  </si>
  <si>
    <t>Reg. Besch gew. Wirtschaft</t>
  </si>
  <si>
    <t>WKMitglieder Bezirke u. Rechtsformen</t>
  </si>
  <si>
    <t>Unternehmensneugründungen</t>
  </si>
  <si>
    <t>Bruttoregionalprodukt je EW</t>
  </si>
  <si>
    <t>Reale Bruttowertschöpfung</t>
  </si>
  <si>
    <t>Nominelle Bruttowertschöpfung</t>
  </si>
  <si>
    <t xml:space="preserve">Sachgüterproduktion </t>
  </si>
  <si>
    <t>Sachgüterproduktion je EW</t>
  </si>
  <si>
    <t>Industrieproduktion je EW</t>
  </si>
  <si>
    <t>Industriebesch Bdl je 1000 EW</t>
  </si>
  <si>
    <t>Gewerbeproduktion</t>
  </si>
  <si>
    <t>Gebäude u Wohnbautätigkeit</t>
  </si>
  <si>
    <t>Entwicklung Kaufkraft</t>
  </si>
  <si>
    <t>Tourismus</t>
  </si>
  <si>
    <t>Ankünfte, Nächtigungen Regionen</t>
  </si>
  <si>
    <t>Verkehr Bestand Vlb</t>
  </si>
  <si>
    <t>Verkehr LKW, Seilbahnen</t>
  </si>
  <si>
    <t>Entwicklung Außenhandel</t>
  </si>
  <si>
    <t>Exporte WRäume u WGruppen</t>
  </si>
  <si>
    <t>Energieverbrauch Energieträger</t>
  </si>
  <si>
    <t>E-Verbrauch Anteile Energieträger</t>
  </si>
  <si>
    <t>Überblick</t>
  </si>
  <si>
    <r>
      <t>davon gemeldete</t>
    </r>
    <r>
      <rPr>
        <b/>
        <sz val="11"/>
        <color theme="1"/>
        <rFont val="Calibri"/>
        <family val="2"/>
        <scheme val="minor"/>
      </rPr>
      <t xml:space="preserve"> ausländische Staatsbürger</t>
    </r>
  </si>
  <si>
    <r>
      <t>Unselbständig Beschäftigte</t>
    </r>
    <r>
      <rPr>
        <b/>
        <vertAlign val="superscript"/>
        <sz val="11"/>
        <rFont val="Calibri"/>
        <family val="2"/>
        <scheme val="minor"/>
      </rPr>
      <t>1</t>
    </r>
    <r>
      <rPr>
        <b/>
        <sz val="11"/>
        <rFont val="Calibri"/>
        <family val="2"/>
        <scheme val="minor"/>
      </rPr>
      <t xml:space="preserve">
</t>
    </r>
    <r>
      <rPr>
        <sz val="11"/>
        <rFont val="Calibri"/>
        <family val="2"/>
        <scheme val="minor"/>
      </rPr>
      <t>(Jahresdurchschnitt)</t>
    </r>
  </si>
  <si>
    <r>
      <t>Unselbständig Beschäftigte</t>
    </r>
    <r>
      <rPr>
        <b/>
        <vertAlign val="superscript"/>
        <sz val="11"/>
        <rFont val="Calibri"/>
        <family val="2"/>
        <scheme val="minor"/>
      </rPr>
      <t>1</t>
    </r>
    <r>
      <rPr>
        <b/>
        <sz val="11"/>
        <rFont val="Calibri"/>
        <family val="2"/>
        <scheme val="minor"/>
      </rPr>
      <t xml:space="preserve"> 
</t>
    </r>
    <r>
      <rPr>
        <sz val="11"/>
        <rFont val="Calibri"/>
        <family val="2"/>
        <scheme val="minor"/>
      </rPr>
      <t>(Jahresdurchschnitt)</t>
    </r>
  </si>
  <si>
    <r>
      <t>Grenzgänger</t>
    </r>
    <r>
      <rPr>
        <b/>
        <vertAlign val="superscript"/>
        <sz val="11"/>
        <rFont val="Calibri"/>
        <family val="2"/>
        <scheme val="minor"/>
      </rPr>
      <t>2</t>
    </r>
  </si>
  <si>
    <r>
      <t>Bevölkerung/unselbst. Beschäftigte</t>
    </r>
    <r>
      <rPr>
        <b/>
        <vertAlign val="superscript"/>
        <sz val="14"/>
        <rFont val="Calibri"/>
        <family val="2"/>
        <scheme val="minor"/>
      </rPr>
      <t>1</t>
    </r>
  </si>
  <si>
    <r>
      <rPr>
        <vertAlign val="superscript"/>
        <sz val="9"/>
        <color theme="1"/>
        <rFont val="Calibri"/>
        <family val="2"/>
        <scheme val="minor"/>
      </rPr>
      <t>1</t>
    </r>
    <r>
      <rPr>
        <sz val="9"/>
        <color theme="1"/>
        <rFont val="Calibri"/>
        <family val="2"/>
        <scheme val="minor"/>
      </rPr>
      <t xml:space="preserve"> Daten der Rechnungsabschlüsse</t>
    </r>
  </si>
  <si>
    <r>
      <t>Preisindices</t>
    </r>
    <r>
      <rPr>
        <b/>
        <vertAlign val="superscript"/>
        <sz val="11"/>
        <color theme="1"/>
        <rFont val="Calibri"/>
        <family val="2"/>
        <scheme val="minor"/>
      </rPr>
      <t>1</t>
    </r>
  </si>
  <si>
    <r>
      <t xml:space="preserve">1 </t>
    </r>
    <r>
      <rPr>
        <sz val="9"/>
        <color theme="1"/>
        <rFont val="Calibri"/>
        <family val="2"/>
        <scheme val="minor"/>
      </rPr>
      <t>Österreichwerte</t>
    </r>
  </si>
  <si>
    <r>
      <t>ARBEITSSTÄTTEN</t>
    </r>
    <r>
      <rPr>
        <b/>
        <vertAlign val="superscript"/>
        <sz val="11"/>
        <color theme="1"/>
        <rFont val="Calibri"/>
        <family val="2"/>
        <scheme val="minor"/>
      </rPr>
      <t xml:space="preserve">1 </t>
    </r>
    <r>
      <rPr>
        <b/>
        <sz val="11"/>
        <color theme="1"/>
        <rFont val="Calibri"/>
        <family val="2"/>
        <scheme val="minor"/>
      </rPr>
      <t>und unselbständig BESCHÄFTIGTE</t>
    </r>
  </si>
  <si>
    <r>
      <t xml:space="preserve">Quelle: </t>
    </r>
    <r>
      <rPr>
        <sz val="9"/>
        <rFont val="Calibri"/>
        <family val="2"/>
        <scheme val="minor"/>
      </rPr>
      <t>WKO</t>
    </r>
  </si>
  <si>
    <t xml:space="preserve">VORARLBERG IN ZAHLEN </t>
  </si>
  <si>
    <t>Steuern, Abgaben, Budget &amp; Arbeitskosten, Preisindices</t>
  </si>
  <si>
    <t xml:space="preserve">Tabellenblatt /Inhalt </t>
  </si>
  <si>
    <t>KURZPROFIL VORARLBERG</t>
  </si>
  <si>
    <t xml:space="preserve">Altersgruppe </t>
  </si>
  <si>
    <t xml:space="preserve">Erwerbstätige  </t>
  </si>
  <si>
    <t xml:space="preserve">Prozent </t>
  </si>
  <si>
    <t>(inkl. Tourismus, Kindergartenpäd. u. Landwirtschaft)</t>
  </si>
  <si>
    <r>
      <t xml:space="preserve">2021 </t>
    </r>
    <r>
      <rPr>
        <vertAlign val="superscript"/>
        <sz val="11"/>
        <rFont val="Calibri"/>
        <family val="2"/>
        <scheme val="minor"/>
      </rPr>
      <t>1</t>
    </r>
  </si>
  <si>
    <t>Christina Dünser</t>
  </si>
  <si>
    <t>Lohn- und Einkommensteuer pro Einwohner 2020 in €</t>
  </si>
  <si>
    <t>Arbeitskosten und Lohnnebenkosten (2022)</t>
  </si>
  <si>
    <t>€ 43,4/Std.</t>
  </si>
  <si>
    <r>
      <t>2022</t>
    </r>
    <r>
      <rPr>
        <vertAlign val="superscript"/>
        <sz val="11"/>
        <color theme="1"/>
        <rFont val="Calibri"/>
        <family val="2"/>
        <scheme val="minor"/>
      </rPr>
      <t xml:space="preserve"> 1</t>
    </r>
  </si>
  <si>
    <r>
      <t xml:space="preserve">Sachgüterproduktion in Mio. Euro nach ÖNACE (2022 </t>
    </r>
    <r>
      <rPr>
        <b/>
        <vertAlign val="superscript"/>
        <sz val="11"/>
        <color theme="1"/>
        <rFont val="Calibri"/>
        <family val="2"/>
        <scheme val="minor"/>
      </rPr>
      <t>1</t>
    </r>
    <r>
      <rPr>
        <b/>
        <sz val="11"/>
        <color theme="1"/>
        <rFont val="Calibri"/>
        <family val="2"/>
        <scheme val="minor"/>
      </rPr>
      <t>)</t>
    </r>
  </si>
  <si>
    <t>Industrieproduktion in Mio. € (2022)</t>
  </si>
  <si>
    <t>nach Bundesländern in € (2022)</t>
  </si>
  <si>
    <t>Quelle: RegioData Research, Kaufkraftkennziffern Österreich - Ausgabe 2023</t>
  </si>
  <si>
    <t>Aktive Mitgliedsbetriebe per 31.12.2022</t>
  </si>
  <si>
    <t>Bevorzugte Verkehrsmittel österreichweit 2022</t>
  </si>
  <si>
    <t>Sommer 2022</t>
  </si>
  <si>
    <t>Winter 2022/2023 vorläufiges Saisonsergebnis</t>
  </si>
  <si>
    <t xml:space="preserve">Elektrische Energie 2022 (in Mio KWh=GWh) </t>
  </si>
  <si>
    <t>Lehrlinge aus (Lehrlingsstat. 2022)</t>
  </si>
  <si>
    <t>Ausgabe 2023</t>
  </si>
  <si>
    <t>Arbeitsplätze (Jahresdurchschnitt 2022)</t>
  </si>
  <si>
    <r>
      <t xml:space="preserve">2022 </t>
    </r>
    <r>
      <rPr>
        <vertAlign val="superscript"/>
        <sz val="11"/>
        <color theme="1"/>
        <rFont val="Calibri"/>
        <family val="2"/>
        <scheme val="minor"/>
      </rPr>
      <t>1</t>
    </r>
  </si>
  <si>
    <r>
      <t>2022</t>
    </r>
    <r>
      <rPr>
        <vertAlign val="superscript"/>
        <sz val="11"/>
        <rFont val="Calibri"/>
        <family val="2"/>
        <scheme val="minor"/>
      </rPr>
      <t xml:space="preserve"> 1</t>
    </r>
  </si>
  <si>
    <r>
      <t xml:space="preserve">2022 </t>
    </r>
    <r>
      <rPr>
        <vertAlign val="superscript"/>
        <sz val="11"/>
        <rFont val="Calibri"/>
        <family val="2"/>
        <scheme val="minor"/>
      </rPr>
      <t>1</t>
    </r>
  </si>
  <si>
    <t>Andere
Europa</t>
  </si>
  <si>
    <t>Summe</t>
  </si>
  <si>
    <t>(Stichtag 30.6.2023)</t>
  </si>
  <si>
    <t>2021/2022</t>
  </si>
  <si>
    <t>Quelle: Stat. Jahrbuch 2023</t>
  </si>
  <si>
    <t>(Jahresdurchschnitt 2022)</t>
  </si>
  <si>
    <t>Wirtschaftskammermitglieder 2022</t>
  </si>
  <si>
    <t>Größenstruktur der Arbeitgeberbetriebe per 31.01.2023</t>
  </si>
  <si>
    <t>(Jahresdurchschnitt 2022 nach Sparten)</t>
  </si>
  <si>
    <t>Kammermitglieder nach Rechtsform per 31.12.2022</t>
  </si>
  <si>
    <t>2022</t>
  </si>
  <si>
    <t>Sommer 2022
Ankünfte</t>
  </si>
  <si>
    <t>Sommer 2022
Nächtigungen</t>
  </si>
  <si>
    <t>Winter 2022/23
Ankünfte</t>
  </si>
  <si>
    <t>Winter 2022/23
Nächtigungen</t>
  </si>
  <si>
    <t>per 31.01.2023</t>
  </si>
  <si>
    <r>
      <t xml:space="preserve">Unternehmensneugründungen </t>
    </r>
    <r>
      <rPr>
        <sz val="11"/>
        <rFont val="Calibri"/>
        <family val="2"/>
      </rPr>
      <t>(2022)</t>
    </r>
  </si>
  <si>
    <t>Bruttowertschöpfung zu Herstellerpreisen in Mio. € (2021)</t>
  </si>
  <si>
    <t>Bruttoregionalprodukt in Mio. € (2021)</t>
  </si>
  <si>
    <t>Bruttoregionalprodukt /EW  € (2021)</t>
  </si>
  <si>
    <t>Sachgüterproduktion in Mio. € (2022)</t>
  </si>
  <si>
    <t>Bauproduktion in Mio. € (2022); Hochbau</t>
  </si>
  <si>
    <t>Gewerbeproduktion in Mio. € (2022)</t>
  </si>
  <si>
    <r>
      <t xml:space="preserve">Gästenächtigungen </t>
    </r>
    <r>
      <rPr>
        <sz val="11"/>
        <rFont val="Calibri"/>
        <family val="2"/>
      </rPr>
      <t>(So21_Wi 22/23)</t>
    </r>
  </si>
  <si>
    <t>Exporte in Mio. € (2022)</t>
  </si>
  <si>
    <t>unselbst. Beschäftigte (2022)</t>
  </si>
  <si>
    <t>Arbeitslose (2022)</t>
  </si>
  <si>
    <t>Arbeitslosenquote (2022)</t>
  </si>
  <si>
    <t>per 31.12.2022</t>
  </si>
  <si>
    <t>2012</t>
  </si>
  <si>
    <r>
      <t>Landesfläche</t>
    </r>
    <r>
      <rPr>
        <sz val="11"/>
        <rFont val="Calibri"/>
        <family val="2"/>
        <scheme val="minor"/>
      </rPr>
      <t xml:space="preserve"> (per  1.4.2023)</t>
    </r>
  </si>
  <si>
    <r>
      <t xml:space="preserve">2021 </t>
    </r>
    <r>
      <rPr>
        <b/>
        <vertAlign val="superscript"/>
        <sz val="11"/>
        <rFont val="Calibri"/>
        <family val="2"/>
        <scheme val="minor"/>
      </rPr>
      <t>1</t>
    </r>
  </si>
  <si>
    <r>
      <t xml:space="preserve">Maschinen- u. Metallwaren </t>
    </r>
    <r>
      <rPr>
        <vertAlign val="superscript"/>
        <sz val="11"/>
        <color theme="1"/>
        <rFont val="Calibri"/>
        <family val="2"/>
        <scheme val="minor"/>
      </rPr>
      <t>1</t>
    </r>
  </si>
  <si>
    <r>
      <rPr>
        <vertAlign val="superscript"/>
        <sz val="9"/>
        <color theme="1"/>
        <rFont val="Calibri"/>
        <family val="2"/>
        <scheme val="minor"/>
      </rPr>
      <t>3</t>
    </r>
    <r>
      <rPr>
        <sz val="9"/>
        <color theme="1"/>
        <rFont val="Calibri"/>
        <family val="2"/>
        <scheme val="minor"/>
      </rPr>
      <t xml:space="preserve">  Juni 2023: Überarbeitung der GUS-Staatenliste. Dazu gehören Armenien, Aserbaidschan, Belarus, Kirgisistan, Kasachstan, Moldau, Russische Föderation, Tadschikistan, Turkmenistan, Usbekistan. Daher entstehen Änderungen der Zeitreihe "Andere Europa" und "Asien".</t>
    </r>
  </si>
  <si>
    <r>
      <t xml:space="preserve">EU 27 </t>
    </r>
    <r>
      <rPr>
        <b/>
        <vertAlign val="superscript"/>
        <sz val="11"/>
        <rFont val="Calibri"/>
        <family val="2"/>
        <scheme val="minor"/>
      </rPr>
      <t>2</t>
    </r>
  </si>
  <si>
    <r>
      <t xml:space="preserve">GUS </t>
    </r>
    <r>
      <rPr>
        <b/>
        <vertAlign val="superscript"/>
        <sz val="11"/>
        <rFont val="Calibri"/>
        <family val="2"/>
        <scheme val="minor"/>
      </rPr>
      <t>3</t>
    </r>
  </si>
  <si>
    <r>
      <t xml:space="preserve">2022 </t>
    </r>
    <r>
      <rPr>
        <b/>
        <vertAlign val="superscript"/>
        <sz val="11"/>
        <color theme="1"/>
        <rFont val="Calibri"/>
        <family val="2"/>
        <scheme val="minor"/>
      </rPr>
      <t>1</t>
    </r>
  </si>
  <si>
    <r>
      <t>Erzeugung</t>
    </r>
    <r>
      <rPr>
        <vertAlign val="superscript"/>
        <sz val="11"/>
        <color theme="1"/>
        <rFont val="Calibri"/>
        <family val="2"/>
        <scheme val="minor"/>
      </rPr>
      <t xml:space="preserve"> 2</t>
    </r>
  </si>
  <si>
    <r>
      <t xml:space="preserve">Verkehr (ohne KEX) </t>
    </r>
    <r>
      <rPr>
        <vertAlign val="superscript"/>
        <sz val="11"/>
        <rFont val="Calibri"/>
        <family val="2"/>
        <scheme val="minor"/>
      </rPr>
      <t>4</t>
    </r>
  </si>
  <si>
    <t>Industrieproduktion in Mio. €</t>
  </si>
  <si>
    <t>Stichtag 
30.06.2023</t>
  </si>
  <si>
    <t>Entwicklung 2013-2023</t>
  </si>
  <si>
    <t>Jahresdurchschnitt 2022</t>
  </si>
  <si>
    <t>Erwerbstätige (Stat. Jahrbuch 2023)</t>
  </si>
  <si>
    <r>
      <t>Abgänger</t>
    </r>
    <r>
      <rPr>
        <vertAlign val="superscript"/>
        <sz val="11"/>
        <color theme="1"/>
        <rFont val="Calibri"/>
        <family val="2"/>
        <scheme val="minor"/>
      </rPr>
      <t>1</t>
    </r>
  </si>
  <si>
    <r>
      <rPr>
        <b/>
        <sz val="11"/>
        <color theme="1"/>
        <rFont val="Calibri"/>
        <family val="2"/>
        <scheme val="minor"/>
      </rPr>
      <t>Berufsbildende</t>
    </r>
    <r>
      <rPr>
        <sz val="11"/>
        <color theme="1"/>
        <rFont val="Calibri"/>
        <family val="2"/>
        <scheme val="minor"/>
      </rPr>
      <t xml:space="preserve"> </t>
    </r>
    <r>
      <rPr>
        <b/>
        <sz val="11"/>
        <color theme="1"/>
        <rFont val="Calibri"/>
        <family val="2"/>
        <scheme val="minor"/>
      </rPr>
      <t>mittlere Schulen</t>
    </r>
  </si>
  <si>
    <r>
      <t>Landwirtsch. Fachschule</t>
    </r>
    <r>
      <rPr>
        <vertAlign val="superscript"/>
        <sz val="11"/>
        <color theme="1"/>
        <rFont val="Calibri"/>
        <family val="2"/>
        <scheme val="minor"/>
      </rPr>
      <t>2</t>
    </r>
    <r>
      <rPr>
        <sz val="11"/>
        <color theme="1"/>
        <rFont val="Calibri"/>
        <family val="2"/>
        <scheme val="minor"/>
      </rPr>
      <t>, Fachschule für Sozialarbeit, Techn.u.gew. Fachschulen</t>
    </r>
  </si>
  <si>
    <r>
      <t>Berufsbildende höhere Schulen</t>
    </r>
    <r>
      <rPr>
        <b/>
        <vertAlign val="superscript"/>
        <sz val="11"/>
        <color theme="1"/>
        <rFont val="Calibri"/>
        <family val="2"/>
        <scheme val="minor"/>
      </rPr>
      <t>2</t>
    </r>
  </si>
  <si>
    <r>
      <t>Pädagogische Hochschule - Lehrerausbildung</t>
    </r>
    <r>
      <rPr>
        <b/>
        <vertAlign val="superscript"/>
        <sz val="11"/>
        <color theme="1"/>
        <rFont val="Calibri"/>
        <family val="2"/>
        <scheme val="minor"/>
      </rPr>
      <t>3</t>
    </r>
  </si>
  <si>
    <r>
      <t>Marktanteile der zentralen Handelsstandorte am Gesamtumsatz des Landes Vorarlberg in %</t>
    </r>
    <r>
      <rPr>
        <b/>
        <vertAlign val="superscript"/>
        <sz val="11"/>
        <rFont val="Calibri"/>
        <family val="2"/>
        <scheme val="minor"/>
      </rPr>
      <t xml:space="preserve"> </t>
    </r>
  </si>
  <si>
    <r>
      <t>Verbrauchsausgaben</t>
    </r>
    <r>
      <rPr>
        <b/>
        <vertAlign val="superscript"/>
        <sz val="11"/>
        <rFont val="Calibri"/>
        <family val="2"/>
        <scheme val="minor"/>
      </rPr>
      <t xml:space="preserve"> 1</t>
    </r>
    <r>
      <rPr>
        <sz val="11"/>
        <rFont val="Calibri"/>
        <family val="2"/>
        <scheme val="minor"/>
      </rPr>
      <t xml:space="preserve"> </t>
    </r>
    <r>
      <rPr>
        <b/>
        <sz val="11"/>
        <rFont val="Calibri"/>
        <family val="2"/>
        <scheme val="minor"/>
      </rPr>
      <t xml:space="preserve">d. privaten Haushalte </t>
    </r>
  </si>
  <si>
    <r>
      <t>Schlepplifte</t>
    </r>
    <r>
      <rPr>
        <b/>
        <vertAlign val="superscript"/>
        <sz val="11"/>
        <color rgb="FFFF0000"/>
        <rFont val="Calibri"/>
        <family val="2"/>
        <scheme val="minor"/>
      </rPr>
      <t>2</t>
    </r>
  </si>
  <si>
    <r>
      <t>Förderleistung</t>
    </r>
    <r>
      <rPr>
        <b/>
        <vertAlign val="superscript"/>
        <sz val="11"/>
        <color rgb="FFFF0000"/>
        <rFont val="Calibri"/>
        <family val="2"/>
        <scheme val="minor"/>
      </rPr>
      <t>3</t>
    </r>
  </si>
  <si>
    <r>
      <t xml:space="preserve">Energieverbrauch nach Sektoren 2021 in % </t>
    </r>
    <r>
      <rPr>
        <b/>
        <vertAlign val="superscript"/>
        <sz val="11"/>
        <rFont val="Calibri"/>
        <family val="2"/>
        <scheme val="minor"/>
      </rPr>
      <t>3</t>
    </r>
  </si>
  <si>
    <r>
      <t>ab VIZ 2016: MG</t>
    </r>
    <r>
      <rPr>
        <b/>
        <sz val="11"/>
        <color theme="0"/>
        <rFont val="Calibri"/>
        <family val="2"/>
        <scheme val="minor"/>
      </rPr>
      <t xml:space="preserve"> insgesamt</t>
    </r>
    <r>
      <rPr>
        <sz val="11"/>
        <color theme="0"/>
        <rFont val="Calibri"/>
        <family val="2"/>
        <scheme val="minor"/>
      </rPr>
      <t xml:space="preserve"> (aktiv + ruhend)</t>
    </r>
  </si>
  <si>
    <t>¹ vorläufige Werte</t>
  </si>
  <si>
    <r>
      <t xml:space="preserve">2021 </t>
    </r>
    <r>
      <rPr>
        <vertAlign val="superscript"/>
        <sz val="11"/>
        <color theme="0"/>
        <rFont val="Calibri"/>
        <family val="2"/>
        <scheme val="minor"/>
      </rPr>
      <t>1</t>
    </r>
  </si>
  <si>
    <r>
      <rPr>
        <vertAlign val="superscript"/>
        <sz val="9"/>
        <color theme="1"/>
        <rFont val="Calibri"/>
        <family val="2"/>
        <scheme val="minor"/>
      </rPr>
      <t>1</t>
    </r>
    <r>
      <rPr>
        <sz val="9"/>
        <color theme="1"/>
        <rFont val="Calibri"/>
        <family val="2"/>
        <scheme val="minor"/>
      </rPr>
      <t xml:space="preserve"> vorläufige Werte</t>
    </r>
  </si>
  <si>
    <r>
      <t xml:space="preserve">1 </t>
    </r>
    <r>
      <rPr>
        <sz val="9"/>
        <rFont val="Calibri"/>
        <family val="2"/>
        <scheme val="minor"/>
      </rPr>
      <t>vorläufige Werte</t>
    </r>
  </si>
  <si>
    <r>
      <t xml:space="preserve">Bruttowertschöpfung zu Herstellerpreisen 2021 nominell (in Mio EUR) </t>
    </r>
    <r>
      <rPr>
        <b/>
        <vertAlign val="superscript"/>
        <sz val="11"/>
        <rFont val="Calibri"/>
        <family val="2"/>
        <scheme val="minor"/>
      </rPr>
      <t>1</t>
    </r>
  </si>
  <si>
    <r>
      <rPr>
        <vertAlign val="superscript"/>
        <sz val="9"/>
        <color theme="1"/>
        <rFont val="Calibri"/>
        <family val="2"/>
        <scheme val="minor"/>
      </rPr>
      <t>1</t>
    </r>
    <r>
      <rPr>
        <sz val="9"/>
        <color theme="1"/>
        <rFont val="Calibri"/>
        <family val="2"/>
        <scheme val="minor"/>
      </rPr>
      <t xml:space="preserve"> Ergebnisse der Konjunkturstatistik im Produzierenen Bereich</t>
    </r>
  </si>
  <si>
    <r>
      <rPr>
        <vertAlign val="superscript"/>
        <sz val="9"/>
        <color theme="1"/>
        <rFont val="Calibri"/>
        <family val="2"/>
        <scheme val="minor"/>
      </rPr>
      <t>2</t>
    </r>
    <r>
      <rPr>
        <sz val="9"/>
        <color theme="1"/>
        <rFont val="Calibri"/>
        <family val="2"/>
        <scheme val="minor"/>
      </rPr>
      <t xml:space="preserve"> Industrie gemäß Kammersystematik; ohne Bauwirtschaft; 2021; 1. Aufarbeitung</t>
    </r>
  </si>
  <si>
    <r>
      <t xml:space="preserve">k.A. </t>
    </r>
    <r>
      <rPr>
        <b/>
        <vertAlign val="superscript"/>
        <sz val="11"/>
        <color theme="1"/>
        <rFont val="Calibri"/>
        <family val="2"/>
        <scheme val="minor"/>
      </rPr>
      <t>2</t>
    </r>
  </si>
  <si>
    <r>
      <rPr>
        <vertAlign val="superscript"/>
        <sz val="9"/>
        <color theme="1"/>
        <rFont val="Calibri"/>
        <family val="2"/>
        <scheme val="minor"/>
      </rPr>
      <t>1</t>
    </r>
    <r>
      <rPr>
        <sz val="9"/>
        <color theme="1"/>
        <rFont val="Calibri"/>
        <family val="2"/>
        <scheme val="minor"/>
      </rPr>
      <t xml:space="preserve"> Vorläufige Ergebisse, die in Bezug auf die bis zum Datenabzug registrierten Nachmeldungen aufgeschätzt sind.</t>
    </r>
  </si>
  <si>
    <r>
      <rPr>
        <vertAlign val="superscript"/>
        <sz val="9"/>
        <color theme="1"/>
        <rFont val="Calibri"/>
        <family val="2"/>
        <scheme val="minor"/>
      </rPr>
      <t>2</t>
    </r>
    <r>
      <rPr>
        <sz val="9"/>
        <color theme="1"/>
        <rFont val="Calibri"/>
        <family val="2"/>
        <scheme val="minor"/>
      </rPr>
      <t xml:space="preserve"> Daten zum Zeitpunkt der redaktionellen Fertigstellung noch nicht vorhanden.</t>
    </r>
  </si>
  <si>
    <t>¹ Datenvergleich zum Vorkrisenjahr 2019</t>
  </si>
  <si>
    <t>Ankünfte und Nächtigungen nach Regionen ¹</t>
  </si>
  <si>
    <r>
      <rPr>
        <vertAlign val="superscript"/>
        <sz val="9"/>
        <color theme="1"/>
        <rFont val="Calibri"/>
        <family val="2"/>
        <scheme val="minor"/>
      </rPr>
      <t>1</t>
    </r>
    <r>
      <rPr>
        <sz val="9"/>
        <color theme="1"/>
        <rFont val="Calibri"/>
        <family val="2"/>
        <scheme val="minor"/>
      </rPr>
      <t xml:space="preserve"> LKW Klasse N=LKW mit Sattelschlepper</t>
    </r>
  </si>
  <si>
    <r>
      <rPr>
        <vertAlign val="superscript"/>
        <sz val="9"/>
        <rFont val="Calibri"/>
        <family val="2"/>
        <scheme val="minor"/>
      </rPr>
      <t>2</t>
    </r>
    <r>
      <rPr>
        <sz val="9"/>
        <rFont val="Calibri"/>
        <family val="2"/>
        <scheme val="minor"/>
      </rPr>
      <t xml:space="preserve"> ohne Schlepplifte mit niederer Seilführung</t>
    </r>
  </si>
  <si>
    <r>
      <rPr>
        <vertAlign val="superscript"/>
        <sz val="9"/>
        <rFont val="Calibri"/>
        <family val="2"/>
        <scheme val="minor"/>
      </rPr>
      <t>3</t>
    </r>
    <r>
      <rPr>
        <sz val="9"/>
        <rFont val="Calibri"/>
        <family val="2"/>
        <scheme val="minor"/>
      </rPr>
      <t xml:space="preserve"> Personen/Stunde in ganz Vorarlberg</t>
    </r>
  </si>
  <si>
    <r>
      <t xml:space="preserve">2  </t>
    </r>
    <r>
      <rPr>
        <sz val="9"/>
        <color theme="1"/>
        <rFont val="Calibri"/>
        <family val="2"/>
        <scheme val="minor"/>
      </rPr>
      <t>EU 27 zurückgerechnet: EU Austritt des Vereinigten Königreiches mit Stichtag 31. Jänner 2020</t>
    </r>
  </si>
  <si>
    <r>
      <rPr>
        <vertAlign val="superscript"/>
        <sz val="9"/>
        <color theme="1"/>
        <rFont val="Calibri"/>
        <family val="2"/>
        <scheme val="minor"/>
      </rPr>
      <t>2</t>
    </r>
    <r>
      <rPr>
        <sz val="9"/>
        <color theme="1"/>
        <rFont val="Calibri"/>
        <family val="2"/>
        <scheme val="minor"/>
      </rPr>
      <t xml:space="preserve"> Einspeisung ins öffentliche Netz</t>
    </r>
  </si>
  <si>
    <t>Sachgüterproduktion / EW  € (2022)</t>
  </si>
  <si>
    <r>
      <t>LKW</t>
    </r>
    <r>
      <rPr>
        <vertAlign val="superscript"/>
        <sz val="11"/>
        <color theme="1"/>
        <rFont val="Calibri"/>
        <family val="2"/>
        <scheme val="minor"/>
      </rPr>
      <t xml:space="preserve">1 </t>
    </r>
    <r>
      <rPr>
        <sz val="11"/>
        <color theme="1"/>
        <rFont val="Calibri"/>
        <family val="2"/>
        <scheme val="minor"/>
      </rPr>
      <t>in Vorarlberg nach Fahrzeughaltern</t>
    </r>
  </si>
  <si>
    <t>Energieverbrauch nach Anteil der Energieträger (GWh; 2021 vorläufige Werte)</t>
  </si>
  <si>
    <r>
      <rPr>
        <vertAlign val="superscript"/>
        <sz val="9"/>
        <color theme="1"/>
        <rFont val="Calibri"/>
        <family val="2"/>
        <scheme val="minor"/>
      </rPr>
      <t>1</t>
    </r>
    <r>
      <rPr>
        <sz val="9"/>
        <color theme="1"/>
        <rFont val="Calibri"/>
        <family val="2"/>
        <scheme val="minor"/>
      </rPr>
      <t xml:space="preserve"> einschließlich Präsenzdiener und Karenzgeldbezieher</t>
    </r>
  </si>
  <si>
    <r>
      <t>1</t>
    </r>
    <r>
      <rPr>
        <sz val="9"/>
        <rFont val="Calibri"/>
        <family val="2"/>
        <scheme val="minor"/>
      </rPr>
      <t xml:space="preserve"> endgültiges amtliches Ergebnis Landtagswahl 2019</t>
    </r>
  </si>
  <si>
    <r>
      <t xml:space="preserve">1 </t>
    </r>
    <r>
      <rPr>
        <sz val="9"/>
        <rFont val="Calibri"/>
        <family val="2"/>
        <scheme val="minor"/>
      </rPr>
      <t>Lt. Hauptverband der Österr. Sozialversicherungsträger werden aufrechte Beschäftigungsverhältnisse gezählt
(inkl. Karenzgeldbezieher, Präs.-und Zivildiener). Pro Person sind mehrere Beschäftigungsverhältnisse möglich.  
Jahresdurchschnitt</t>
    </r>
  </si>
  <si>
    <r>
      <t xml:space="preserve">2 </t>
    </r>
    <r>
      <rPr>
        <sz val="9"/>
        <rFont val="Calibri"/>
        <family val="2"/>
        <scheme val="minor"/>
      </rPr>
      <t>Wohnsitz Österreich; Stand 31.12.2022</t>
    </r>
  </si>
  <si>
    <r>
      <rPr>
        <vertAlign val="superscript"/>
        <sz val="9"/>
        <color theme="1"/>
        <rFont val="Calibri"/>
        <family val="2"/>
        <scheme val="minor"/>
      </rPr>
      <t>1</t>
    </r>
    <r>
      <rPr>
        <sz val="9"/>
        <color theme="1"/>
        <rFont val="Calibri"/>
        <family val="2"/>
        <scheme val="minor"/>
      </rPr>
      <t xml:space="preserve"> Schüler/Studenten in der letzten Schulstufe der jeweiligen Schule;</t>
    </r>
  </si>
  <si>
    <r>
      <rPr>
        <vertAlign val="superscript"/>
        <sz val="9"/>
        <color theme="1"/>
        <rFont val="Calibri"/>
        <family val="2"/>
        <scheme val="minor"/>
      </rPr>
      <t>2</t>
    </r>
    <r>
      <rPr>
        <sz val="9"/>
        <color theme="1"/>
        <rFont val="Calibri"/>
        <family val="2"/>
        <scheme val="minor"/>
      </rPr>
      <t xml:space="preserve"> ohne Kollegs/Lehrgänge/Fachschulen für Berufstätige</t>
    </r>
  </si>
  <si>
    <r>
      <rPr>
        <vertAlign val="superscript"/>
        <sz val="9"/>
        <rFont val="Calibri"/>
        <family val="2"/>
        <scheme val="minor"/>
      </rPr>
      <t>3</t>
    </r>
    <r>
      <rPr>
        <sz val="9"/>
        <rFont val="Calibri"/>
        <family val="2"/>
        <scheme val="minor"/>
      </rPr>
      <t xml:space="preserve"> ohne Aufbaustudierende, Studierende der Weiterbildung; ohne Studierende mit dem Status der Teilrechtsfähigkeit und ohne Andere Studierende</t>
    </r>
  </si>
  <si>
    <r>
      <rPr>
        <vertAlign val="superscript"/>
        <sz val="9"/>
        <color theme="1"/>
        <rFont val="Calibri"/>
        <family val="2"/>
        <scheme val="minor"/>
      </rPr>
      <t>1</t>
    </r>
    <r>
      <rPr>
        <sz val="9"/>
        <color theme="1"/>
        <rFont val="Calibri"/>
        <family val="2"/>
        <scheme val="minor"/>
      </rPr>
      <t xml:space="preserve"> Ein Betrieb kann mehrere Arbeitsstätten aufweisen.</t>
    </r>
  </si>
  <si>
    <r>
      <rPr>
        <vertAlign val="superscript"/>
        <sz val="9"/>
        <rFont val="Calibri"/>
        <family val="2"/>
        <scheme val="minor"/>
      </rPr>
      <t>1</t>
    </r>
    <r>
      <rPr>
        <sz val="9"/>
        <rFont val="Calibri"/>
        <family val="2"/>
        <scheme val="minor"/>
      </rPr>
      <t xml:space="preserve"> Da in den Sparten Tourismus und Freizeitwirtschaft sowie Information und Consulting zum Stichtag jeweils ein bis zwei Großbetriebe vorhanden sind, </t>
    </r>
  </si>
  <si>
    <r>
      <rPr>
        <vertAlign val="superscript"/>
        <sz val="9"/>
        <color theme="1"/>
        <rFont val="Calibri"/>
        <family val="2"/>
        <scheme val="minor"/>
      </rPr>
      <t>1</t>
    </r>
    <r>
      <rPr>
        <sz val="9"/>
        <color theme="1"/>
        <rFont val="Calibri"/>
        <family val="2"/>
        <scheme val="minor"/>
      </rPr>
      <t xml:space="preserve"> Unternehmensgründungen im Bereich der Wirtschaftskammer, echte Gründungen
(ohne Umgründungen, kurzfristige Löschungen oder "Ruhe</t>
    </r>
    <r>
      <rPr>
        <sz val="9"/>
        <rFont val="Calibri"/>
        <family val="2"/>
        <scheme val="minor"/>
      </rPr>
      <t>nd</t>
    </r>
    <r>
      <rPr>
        <sz val="9"/>
        <color theme="1"/>
        <rFont val="Calibri"/>
        <family val="2"/>
        <scheme val="minor"/>
      </rPr>
      <t>meldungen", Filialgründungen).</t>
    </r>
  </si>
  <si>
    <r>
      <t xml:space="preserve">2 </t>
    </r>
    <r>
      <rPr>
        <sz val="9"/>
        <color theme="1"/>
        <rFont val="Calibri"/>
        <family val="2"/>
        <scheme val="minor"/>
      </rPr>
      <t>Ist ein Mitglied in einer Gebietseinheit (Bundesland, Bezirk) tätig,</t>
    </r>
  </si>
  <si>
    <t>1 Vorarlberg ohne Gießereiindustrie</t>
  </si>
  <si>
    <t>Oktober 2023</t>
  </si>
  <si>
    <r>
      <t>Unternehmensneugründungen in Vorarlberg</t>
    </r>
    <r>
      <rPr>
        <b/>
        <sz val="16"/>
        <rFont val="Calibri"/>
        <family val="2"/>
        <scheme val="minor"/>
      </rPr>
      <t xml:space="preserve"> </t>
    </r>
    <r>
      <rPr>
        <b/>
        <vertAlign val="superscript"/>
        <sz val="16"/>
        <rFont val="Calibri"/>
        <family val="2"/>
        <scheme val="minor"/>
      </rPr>
      <t>1</t>
    </r>
  </si>
  <si>
    <t xml:space="preserve">Inhaltsverzeichnis </t>
  </si>
  <si>
    <r>
      <t>1</t>
    </r>
    <r>
      <rPr>
        <sz val="9"/>
        <rFont val="Calibri"/>
        <family val="2"/>
        <scheme val="minor"/>
      </rPr>
      <t xml:space="preserve"> Stichtag 30. Juni 2023</t>
    </r>
  </si>
  <si>
    <r>
      <rPr>
        <vertAlign val="superscript"/>
        <sz val="9"/>
        <rFont val="Calibri"/>
        <family val="2"/>
        <scheme val="minor"/>
      </rPr>
      <t>2</t>
    </r>
    <r>
      <rPr>
        <sz val="9"/>
        <rFont val="Calibri"/>
        <family val="2"/>
        <scheme val="minor"/>
      </rPr>
      <t xml:space="preserve"> Stichtag 31. Dezember 2022</t>
    </r>
  </si>
  <si>
    <r>
      <t xml:space="preserve">Quelle: Statistik Austria, Hauptverband der Sozialversicherungsträger, WKO, Land Vorarlberg, </t>
    </r>
    <r>
      <rPr>
        <sz val="9"/>
        <rFont val="Calibri"/>
        <family val="2"/>
        <scheme val="minor"/>
      </rPr>
      <t>AMS</t>
    </r>
  </si>
  <si>
    <t xml:space="preserve"> dann wird das Mitglied pro Gebietseinheit einmal gezählt.</t>
  </si>
  <si>
    <r>
      <rPr>
        <vertAlign val="superscript"/>
        <sz val="9"/>
        <color theme="1"/>
        <rFont val="Calibri"/>
        <family val="2"/>
        <scheme val="minor"/>
      </rPr>
      <t>1</t>
    </r>
    <r>
      <rPr>
        <sz val="9"/>
        <color theme="1"/>
        <rFont val="Calibri"/>
        <family val="2"/>
        <scheme val="minor"/>
      </rPr>
      <t xml:space="preserve"> Gem. Konsumerhebung</t>
    </r>
  </si>
  <si>
    <r>
      <t xml:space="preserve">Kammermitglieder  nach Bezirken per 31.12.2022 </t>
    </r>
    <r>
      <rPr>
        <b/>
        <vertAlign val="superscript"/>
        <sz val="11"/>
        <rFont val="Calibri"/>
        <family val="2"/>
        <scheme val="minor"/>
      </rPr>
      <t>1</t>
    </r>
  </si>
  <si>
    <t>G</t>
  </si>
  <si>
    <t>SCHUL-/STUDIENBESUCH Vorarlberg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</si>
</sst>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
    <numFmt numFmtId="166" formatCode="0.0"/>
    <numFmt numFmtId="167" formatCode="_-* #,##0_-;\-* #,##0_-;_-* &quot;-&quot;??_-;_-@_-"/>
    <numFmt numFmtId="168" formatCode="0\ &quot;%&quot;"/>
    <numFmt numFmtId="169" formatCode="&quot;€&quot;\ #,##0"/>
    <numFmt numFmtId="170" formatCode="&quot;G&quot;"/>
  </numFmts>
  <fonts count="136">
    <font>
      <sz val="11"/>
      <color theme="1"/>
      <name val="Calibri"/>
      <family val="2"/>
      <scheme val="minor"/>
    </font>
    <font>
      <sz val="12"/>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8"/>
      <color theme="1"/>
      <name val="Calibri"/>
      <family val="2"/>
      <scheme val="minor"/>
    </font>
    <font>
      <sz val="11"/>
      <color theme="1"/>
      <name val="Trebuchet MS"/>
      <family val="2"/>
    </font>
    <font>
      <sz val="10"/>
      <color theme="1"/>
      <name val="Trebuchet MS"/>
      <family val="2"/>
    </font>
    <font>
      <sz val="9"/>
      <color theme="1"/>
      <name val="Calibri"/>
      <family val="2"/>
      <scheme val="minor"/>
    </font>
    <font>
      <sz val="11"/>
      <name val="Calibri"/>
      <family val="2"/>
      <scheme val="minor"/>
    </font>
    <font>
      <b/>
      <sz val="11"/>
      <color rgb="FF000000"/>
      <name val="Calibri"/>
      <family val="2"/>
    </font>
    <font>
      <sz val="11"/>
      <color theme="1"/>
      <name val="Calibri"/>
      <family val="2"/>
    </font>
    <font>
      <sz val="9"/>
      <color theme="1"/>
      <name val="Trebuchet MS"/>
      <family val="2"/>
    </font>
    <font>
      <sz val="18"/>
      <name val="Calibri"/>
      <family val="2"/>
      <scheme val="minor"/>
    </font>
    <font>
      <vertAlign val="superscript"/>
      <sz val="11"/>
      <color theme="1"/>
      <name val="Calibri"/>
      <family val="2"/>
      <scheme val="minor"/>
    </font>
    <font>
      <sz val="11"/>
      <name val="Optima"/>
    </font>
    <font>
      <sz val="10"/>
      <color theme="1"/>
      <name val="Calibri"/>
      <family val="2"/>
      <scheme val="minor"/>
    </font>
    <font>
      <b/>
      <sz val="14"/>
      <color theme="1"/>
      <name val="Calibri"/>
      <family val="2"/>
      <scheme val="minor"/>
    </font>
    <font>
      <sz val="14"/>
      <color theme="1"/>
      <name val="Calibri"/>
      <family val="2"/>
      <scheme val="minor"/>
    </font>
    <font>
      <b/>
      <sz val="12"/>
      <color theme="1"/>
      <name val="Trebuchet MS"/>
      <family val="2"/>
    </font>
    <font>
      <sz val="12"/>
      <color theme="1"/>
      <name val="Calibri"/>
      <family val="2"/>
      <scheme val="minor"/>
    </font>
    <font>
      <sz val="12"/>
      <color theme="1"/>
      <name val="Trebuchet MS"/>
      <family val="2"/>
    </font>
    <font>
      <sz val="8"/>
      <color theme="1"/>
      <name val="Trebuchet MS"/>
      <family val="2"/>
    </font>
    <font>
      <sz val="8"/>
      <color theme="1"/>
      <name val="Calibri"/>
      <family val="2"/>
      <scheme val="minor"/>
    </font>
    <font>
      <b/>
      <u/>
      <sz val="12"/>
      <color theme="1"/>
      <name val="Calibri"/>
      <family val="2"/>
      <scheme val="minor"/>
    </font>
    <font>
      <b/>
      <sz val="12"/>
      <color theme="1"/>
      <name val="Calibri"/>
      <family val="2"/>
      <scheme val="minor"/>
    </font>
    <font>
      <b/>
      <sz val="22"/>
      <color rgb="FFFF0000"/>
      <name val="Calibri"/>
      <family val="2"/>
      <scheme val="minor"/>
    </font>
    <font>
      <sz val="10"/>
      <name val="Arial"/>
      <family val="2"/>
    </font>
    <font>
      <sz val="12"/>
      <color rgb="FFFF0000"/>
      <name val="Trebuchet MS"/>
      <family val="2"/>
    </font>
    <font>
      <b/>
      <sz val="12"/>
      <color rgb="FFFF0000"/>
      <name val="Calibri"/>
      <family val="2"/>
      <scheme val="minor"/>
    </font>
    <font>
      <sz val="12"/>
      <color rgb="FFFF0000"/>
      <name val="Calibri"/>
      <family val="2"/>
      <scheme val="minor"/>
    </font>
    <font>
      <sz val="12"/>
      <name val="Calibri"/>
      <family val="2"/>
      <scheme val="minor"/>
    </font>
    <font>
      <vertAlign val="superscript"/>
      <sz val="11"/>
      <color rgb="FFFF0000"/>
      <name val="Calibri"/>
      <family val="2"/>
      <scheme val="minor"/>
    </font>
    <font>
      <vertAlign val="superscript"/>
      <sz val="11"/>
      <name val="Calibri"/>
      <family val="2"/>
      <scheme val="minor"/>
    </font>
    <font>
      <b/>
      <vertAlign val="superscript"/>
      <sz val="12"/>
      <color theme="1"/>
      <name val="Calibri"/>
      <family val="2"/>
      <scheme val="minor"/>
    </font>
    <font>
      <vertAlign val="superscript"/>
      <sz val="12"/>
      <color theme="1"/>
      <name val="Calibri"/>
      <family val="2"/>
      <scheme val="minor"/>
    </font>
    <font>
      <sz val="14"/>
      <color theme="1"/>
      <name val="Trebuchet MS"/>
      <family val="2"/>
    </font>
    <font>
      <b/>
      <sz val="11.95"/>
      <color indexed="8"/>
      <name val="Trebuchet MS"/>
      <family val="2"/>
    </font>
    <font>
      <sz val="20"/>
      <color theme="1"/>
      <name val="Calibri"/>
      <family val="2"/>
      <scheme val="minor"/>
    </font>
    <font>
      <sz val="11"/>
      <color theme="0" tint="-0.34998626667073579"/>
      <name val="Calibri"/>
      <family val="2"/>
      <scheme val="minor"/>
    </font>
    <font>
      <sz val="11"/>
      <color rgb="FFFF0000"/>
      <name val="Trebuchet MS"/>
      <family val="2"/>
    </font>
    <font>
      <b/>
      <sz val="11"/>
      <color rgb="FFFF0000"/>
      <name val="Calibri"/>
      <family val="2"/>
    </font>
    <font>
      <sz val="22"/>
      <color theme="1"/>
      <name val="Calibri"/>
      <family val="2"/>
    </font>
    <font>
      <b/>
      <sz val="11"/>
      <color rgb="FFFF0000"/>
      <name val="Trebuchet MS"/>
      <family val="2"/>
    </font>
    <font>
      <sz val="10"/>
      <color rgb="FFFF0000"/>
      <name val="Calibri"/>
      <family val="2"/>
      <scheme val="minor"/>
    </font>
    <font>
      <b/>
      <sz val="10"/>
      <color rgb="FFFF0000"/>
      <name val="Calibri"/>
      <family val="2"/>
      <scheme val="minor"/>
    </font>
    <font>
      <b/>
      <sz val="11"/>
      <color rgb="FFFF0000"/>
      <name val="Calibri"/>
      <family val="2"/>
      <scheme val="minor"/>
    </font>
    <font>
      <b/>
      <sz val="11"/>
      <color theme="0" tint="-0.34998626667073579"/>
      <name val="Calibri"/>
      <family val="2"/>
      <scheme val="minor"/>
    </font>
    <font>
      <sz val="11"/>
      <color theme="5" tint="0.39997558519241921"/>
      <name val="Calibri"/>
      <family val="2"/>
      <scheme val="minor"/>
    </font>
    <font>
      <sz val="11"/>
      <color rgb="FFFF0000"/>
      <name val="Calibri"/>
      <family val="2"/>
    </font>
    <font>
      <sz val="10"/>
      <color rgb="FFFF0000"/>
      <name val="Trebuchet MS"/>
      <family val="2"/>
    </font>
    <font>
      <sz val="11"/>
      <color theme="9" tint="0.39997558519241921"/>
      <name val="Calibri"/>
      <family val="2"/>
      <scheme val="minor"/>
    </font>
    <font>
      <b/>
      <sz val="8"/>
      <color theme="1"/>
      <name val="Calibri"/>
      <family val="2"/>
      <scheme val="minor"/>
    </font>
    <font>
      <b/>
      <sz val="11"/>
      <name val="Calibri"/>
      <family val="2"/>
      <scheme val="minor"/>
    </font>
    <font>
      <b/>
      <sz val="8"/>
      <name val="Calibri"/>
      <family val="2"/>
      <scheme val="minor"/>
    </font>
    <font>
      <sz val="12"/>
      <color theme="5" tint="0.79998168889431442"/>
      <name val="Optima"/>
    </font>
    <font>
      <b/>
      <sz val="11"/>
      <color theme="9" tint="0.39997558519241921"/>
      <name val="Trebuchet MS"/>
      <family val="2"/>
    </font>
    <font>
      <b/>
      <sz val="12"/>
      <color theme="9" tint="0.39997558519241921"/>
      <name val="Trebuchet MS"/>
      <family val="2"/>
    </font>
    <font>
      <b/>
      <sz val="12"/>
      <color theme="9" tint="0.39997558519241921"/>
      <name val="Optima"/>
    </font>
    <font>
      <b/>
      <sz val="10"/>
      <name val="Calibri"/>
      <family val="2"/>
      <scheme val="minor"/>
    </font>
    <font>
      <b/>
      <sz val="10"/>
      <color theme="1"/>
      <name val="Calibri"/>
      <family val="2"/>
      <scheme val="minor"/>
    </font>
    <font>
      <b/>
      <vertAlign val="superscript"/>
      <sz val="11"/>
      <color theme="1"/>
      <name val="Calibri"/>
      <family val="2"/>
      <scheme val="minor"/>
    </font>
    <font>
      <sz val="11"/>
      <color theme="0" tint="-0.249977111117893"/>
      <name val="Calibri"/>
      <family val="2"/>
      <scheme val="minor"/>
    </font>
    <font>
      <b/>
      <sz val="12"/>
      <name val="Calibri"/>
      <family val="2"/>
      <scheme val="minor"/>
    </font>
    <font>
      <sz val="11"/>
      <color theme="0" tint="-0.499984740745262"/>
      <name val="Calibri"/>
      <family val="2"/>
    </font>
    <font>
      <sz val="11"/>
      <color theme="4"/>
      <name val="Calibri"/>
      <family val="2"/>
    </font>
    <font>
      <b/>
      <sz val="12"/>
      <color theme="0" tint="-0.34998626667073579"/>
      <name val="Calibri"/>
      <family val="2"/>
      <scheme val="minor"/>
    </font>
    <font>
      <sz val="12"/>
      <color theme="0" tint="-0.34998626667073579"/>
      <name val="Calibri"/>
      <family val="2"/>
      <scheme val="minor"/>
    </font>
    <font>
      <sz val="10"/>
      <name val="Calibri"/>
      <family val="2"/>
      <scheme val="minor"/>
    </font>
    <font>
      <sz val="11"/>
      <color theme="0" tint="-0.499984740745262"/>
      <name val="Calibri"/>
      <family val="2"/>
      <scheme val="minor"/>
    </font>
    <font>
      <b/>
      <sz val="11"/>
      <color theme="0" tint="-0.499984740745262"/>
      <name val="Calibri"/>
      <family val="2"/>
      <scheme val="minor"/>
    </font>
    <font>
      <b/>
      <vertAlign val="superscript"/>
      <sz val="11"/>
      <color rgb="FFFF0000"/>
      <name val="Calibri"/>
      <family val="2"/>
      <scheme val="minor"/>
    </font>
    <font>
      <vertAlign val="superscript"/>
      <sz val="8"/>
      <color theme="1"/>
      <name val="Calibri"/>
      <family val="2"/>
      <scheme val="minor"/>
    </font>
    <font>
      <b/>
      <sz val="14"/>
      <name val="Calibri"/>
      <family val="2"/>
      <scheme val="minor"/>
    </font>
    <font>
      <b/>
      <vertAlign val="superscript"/>
      <sz val="14"/>
      <name val="Calibri"/>
      <family val="2"/>
      <scheme val="minor"/>
    </font>
    <font>
      <u/>
      <sz val="11"/>
      <color theme="10"/>
      <name val="Calibri"/>
      <family val="2"/>
      <scheme val="minor"/>
    </font>
    <font>
      <b/>
      <vertAlign val="superscript"/>
      <sz val="11"/>
      <name val="Calibri"/>
      <family val="2"/>
      <scheme val="minor"/>
    </font>
    <font>
      <sz val="11"/>
      <color rgb="FF808080"/>
      <name val="Calibri"/>
      <family val="2"/>
      <scheme val="minor"/>
    </font>
    <font>
      <sz val="9"/>
      <name val="Trebuchet MS"/>
      <family val="2"/>
    </font>
    <font>
      <b/>
      <sz val="11"/>
      <color theme="1" tint="0.499984740745262"/>
      <name val="Calibri"/>
      <family val="2"/>
      <scheme val="minor"/>
    </font>
    <font>
      <sz val="9"/>
      <color rgb="FFFF0000"/>
      <name val="Calibri"/>
      <family val="2"/>
      <scheme val="minor"/>
    </font>
    <font>
      <sz val="11"/>
      <name val="Calibri"/>
      <family val="2"/>
    </font>
    <font>
      <sz val="11"/>
      <color theme="0" tint="-0.14999847407452621"/>
      <name val="Calibri"/>
      <family val="2"/>
      <scheme val="minor"/>
    </font>
    <font>
      <sz val="11"/>
      <color rgb="FFE30613"/>
      <name val="Calibri"/>
      <family val="2"/>
      <scheme val="minor"/>
    </font>
    <font>
      <vertAlign val="superscript"/>
      <sz val="11"/>
      <name val="Calibri"/>
      <family val="2"/>
    </font>
    <font>
      <b/>
      <sz val="8"/>
      <color rgb="FFFF0000"/>
      <name val="Calibri"/>
      <family val="2"/>
      <scheme val="minor"/>
    </font>
    <font>
      <b/>
      <sz val="11"/>
      <color theme="0" tint="-0.249977111117893"/>
      <name val="Calibri"/>
      <family val="2"/>
      <scheme val="minor"/>
    </font>
    <font>
      <vertAlign val="superscript"/>
      <sz val="9"/>
      <color theme="1"/>
      <name val="Calibri"/>
      <family val="2"/>
      <scheme val="minor"/>
    </font>
    <font>
      <sz val="16"/>
      <color rgb="FF000000"/>
      <name val="Calibri"/>
      <family val="2"/>
      <scheme val="minor"/>
    </font>
    <font>
      <sz val="18"/>
      <color rgb="FF000000"/>
      <name val="Calibri"/>
      <family val="2"/>
      <scheme val="minor"/>
    </font>
    <font>
      <b/>
      <sz val="11"/>
      <color rgb="FF000000"/>
      <name val="Calibri"/>
      <family val="2"/>
      <scheme val="minor"/>
    </font>
    <font>
      <sz val="11"/>
      <color rgb="FF000000"/>
      <name val="Calibri"/>
      <family val="2"/>
      <scheme val="minor"/>
    </font>
    <font>
      <sz val="9"/>
      <color rgb="FF000000"/>
      <name val="Calibri"/>
      <family val="2"/>
      <scheme val="minor"/>
    </font>
    <font>
      <b/>
      <sz val="10"/>
      <color theme="0" tint="-0.34998626667073579"/>
      <name val="Calibri"/>
      <family val="2"/>
      <scheme val="minor"/>
    </font>
    <font>
      <sz val="10"/>
      <color theme="0" tint="-0.34998626667073579"/>
      <name val="Calibri"/>
      <family val="2"/>
      <scheme val="minor"/>
    </font>
    <font>
      <sz val="8"/>
      <name val="Calibri"/>
      <family val="2"/>
      <scheme val="minor"/>
    </font>
    <font>
      <b/>
      <sz val="7"/>
      <color theme="1"/>
      <name val="Calibri"/>
      <family val="2"/>
      <scheme val="minor"/>
    </font>
    <font>
      <sz val="9"/>
      <color theme="0" tint="-0.249977111117893"/>
      <name val="Calibri"/>
      <family val="2"/>
      <scheme val="minor"/>
    </font>
    <font>
      <vertAlign val="superscript"/>
      <sz val="9"/>
      <color theme="0" tint="-0.249977111117893"/>
      <name val="Calibri"/>
      <family val="2"/>
      <scheme val="minor"/>
    </font>
    <font>
      <b/>
      <strike/>
      <sz val="11"/>
      <color rgb="FFFF0000"/>
      <name val="Calibri"/>
      <family val="2"/>
      <scheme val="minor"/>
    </font>
    <font>
      <b/>
      <sz val="11"/>
      <color indexed="8"/>
      <name val="Calibri"/>
      <family val="2"/>
      <scheme val="minor"/>
    </font>
    <font>
      <sz val="9"/>
      <name val="Calibri"/>
      <family val="2"/>
      <scheme val="minor"/>
    </font>
    <font>
      <sz val="9"/>
      <color theme="0" tint="-0.499984740745262"/>
      <name val="Calibri"/>
      <family val="2"/>
      <scheme val="minor"/>
    </font>
    <font>
      <sz val="9"/>
      <color theme="9" tint="0.39997558519241921"/>
      <name val="Calibri"/>
      <family val="2"/>
      <scheme val="minor"/>
    </font>
    <font>
      <sz val="11"/>
      <color theme="0"/>
      <name val="Calibri"/>
      <family val="2"/>
      <scheme val="minor"/>
    </font>
    <font>
      <sz val="10"/>
      <color theme="1"/>
      <name val="DIN 2014"/>
      <family val="2"/>
    </font>
    <font>
      <b/>
      <sz val="11"/>
      <color theme="1"/>
      <name val="DIN 2014"/>
      <family val="2"/>
    </font>
    <font>
      <sz val="10"/>
      <color theme="0"/>
      <name val="DIN 2014"/>
      <family val="2"/>
    </font>
    <font>
      <sz val="10"/>
      <color theme="0"/>
      <name val="Calibri"/>
      <family val="2"/>
      <scheme val="minor"/>
    </font>
    <font>
      <sz val="9"/>
      <color theme="1"/>
      <name val="DIN 2014"/>
      <family val="2"/>
    </font>
    <font>
      <sz val="10"/>
      <color theme="1"/>
      <name val="Bierstadt"/>
      <family val="2"/>
    </font>
    <font>
      <u/>
      <sz val="10"/>
      <color theme="10"/>
      <name val="Bierstadt"/>
      <family val="2"/>
    </font>
    <font>
      <sz val="10"/>
      <color theme="0" tint="-0.499984740745262"/>
      <name val="Bierstadt"/>
      <family val="2"/>
    </font>
    <font>
      <sz val="11"/>
      <color theme="1"/>
      <name val="Bierstadt"/>
      <family val="2"/>
    </font>
    <font>
      <u/>
      <sz val="9"/>
      <color rgb="FFC00000"/>
      <name val="Bierstadt"/>
      <family val="2"/>
    </font>
    <font>
      <sz val="9"/>
      <color rgb="FFFF0000"/>
      <name val="Bierstadt"/>
      <family val="2"/>
    </font>
    <font>
      <sz val="9"/>
      <color theme="1"/>
      <name val="Bierstadt"/>
      <family val="2"/>
    </font>
    <font>
      <b/>
      <sz val="18"/>
      <color theme="1"/>
      <name val="DIN 2014 Bold"/>
    </font>
    <font>
      <b/>
      <sz val="16"/>
      <color rgb="FF000000"/>
      <name val="Din"/>
    </font>
    <font>
      <b/>
      <sz val="11"/>
      <name val="Calibri"/>
      <family val="2"/>
    </font>
    <font>
      <b/>
      <sz val="11"/>
      <color theme="0"/>
      <name val="Calibri"/>
      <family val="2"/>
      <scheme val="minor"/>
    </font>
    <font>
      <b/>
      <u/>
      <sz val="9"/>
      <color theme="1"/>
      <name val="Calibri"/>
      <family val="2"/>
      <scheme val="minor"/>
    </font>
    <font>
      <b/>
      <sz val="16"/>
      <color theme="1"/>
      <name val="Calibri"/>
      <family val="2"/>
      <scheme val="minor"/>
    </font>
    <font>
      <b/>
      <u/>
      <sz val="11"/>
      <color theme="1"/>
      <name val="Calibri"/>
      <family val="2"/>
      <scheme val="minor"/>
    </font>
    <font>
      <sz val="11"/>
      <color rgb="FFC00000"/>
      <name val="Calibri"/>
      <family val="2"/>
      <scheme val="minor"/>
    </font>
    <font>
      <u/>
      <sz val="11"/>
      <color rgb="FFC00000"/>
      <name val="Calibri"/>
      <family val="2"/>
      <scheme val="minor"/>
    </font>
    <font>
      <vertAlign val="superscript"/>
      <sz val="11"/>
      <color theme="0"/>
      <name val="Calibri"/>
      <family val="2"/>
      <scheme val="minor"/>
    </font>
    <font>
      <vertAlign val="superscript"/>
      <sz val="9"/>
      <name val="Calibri"/>
      <family val="2"/>
      <scheme val="minor"/>
    </font>
    <font>
      <b/>
      <sz val="12"/>
      <color theme="0"/>
      <name val="Calibri"/>
      <family val="2"/>
      <scheme val="minor"/>
    </font>
    <font>
      <sz val="12"/>
      <color theme="0"/>
      <name val="Calibri"/>
      <family val="2"/>
      <scheme val="minor"/>
    </font>
    <font>
      <b/>
      <sz val="16"/>
      <color rgb="FF000000"/>
      <name val="Calibri"/>
      <family val="2"/>
      <scheme val="minor"/>
    </font>
    <font>
      <sz val="9"/>
      <name val="Calibri"/>
      <family val="2"/>
    </font>
    <font>
      <sz val="9"/>
      <color indexed="8"/>
      <name val="Calibri"/>
      <family val="2"/>
      <scheme val="minor"/>
    </font>
    <font>
      <b/>
      <sz val="16"/>
      <name val="Calibri"/>
      <family val="2"/>
      <scheme val="minor"/>
    </font>
    <font>
      <b/>
      <vertAlign val="superscript"/>
      <sz val="16"/>
      <name val="Calibri"/>
      <family val="2"/>
      <scheme val="minor"/>
    </font>
    <font>
      <b/>
      <sz val="14"/>
      <color rgb="FF000000"/>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5" tint="0.39997558519241921"/>
        <bgColor indexed="64"/>
      </patternFill>
    </fill>
    <fill>
      <patternFill patternType="solid">
        <fgColor theme="0"/>
        <bgColor indexed="64"/>
      </patternFill>
    </fill>
    <fill>
      <patternFill patternType="solid">
        <fgColor rgb="FFE30613"/>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rgb="FFFF0000"/>
        <bgColor rgb="FF000000"/>
      </patternFill>
    </fill>
    <fill>
      <patternFill patternType="solid">
        <fgColor rgb="FFFF0000"/>
        <bgColor indexed="64"/>
      </patternFill>
    </fill>
  </fills>
  <borders count="7">
    <border>
      <left/>
      <right/>
      <top/>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6">
    <xf numFmtId="0" fontId="0" fillId="0" borderId="0"/>
    <xf numFmtId="43" fontId="2" fillId="0" borderId="0" applyFont="0" applyFill="0" applyBorder="0" applyAlignment="0" applyProtection="0"/>
    <xf numFmtId="0" fontId="27" fillId="0" borderId="0"/>
    <xf numFmtId="0" fontId="27" fillId="0" borderId="0"/>
    <xf numFmtId="9" fontId="2" fillId="0" borderId="0" applyFont="0" applyFill="0" applyBorder="0" applyAlignment="0" applyProtection="0"/>
    <xf numFmtId="0" fontId="75" fillId="0" borderId="0" applyNumberFormat="0" applyFill="0" applyBorder="0" applyAlignment="0" applyProtection="0"/>
  </cellStyleXfs>
  <cellXfs count="820">
    <xf numFmtId="0" fontId="0" fillId="0" borderId="0" xfId="0"/>
    <xf numFmtId="0" fontId="6" fillId="0" borderId="0" xfId="0" applyFont="1" applyAlignment="1">
      <alignment horizontal="right" vertical="center" wrapText="1"/>
    </xf>
    <xf numFmtId="0" fontId="0" fillId="0" borderId="0" xfId="0" applyBorder="1"/>
    <xf numFmtId="165" fontId="0" fillId="0" borderId="0" xfId="0" applyNumberFormat="1"/>
    <xf numFmtId="0" fontId="4" fillId="0" borderId="0" xfId="0" applyFont="1"/>
    <xf numFmtId="3" fontId="0" fillId="0" borderId="0" xfId="0" applyNumberFormat="1"/>
    <xf numFmtId="0" fontId="10" fillId="0" borderId="0" xfId="0" applyFont="1" applyFill="1" applyBorder="1"/>
    <xf numFmtId="0" fontId="11" fillId="0" borderId="0" xfId="0" applyFont="1" applyFill="1" applyBorder="1"/>
    <xf numFmtId="3" fontId="11" fillId="0" borderId="0" xfId="0" applyNumberFormat="1" applyFont="1" applyFill="1" applyBorder="1"/>
    <xf numFmtId="0" fontId="0" fillId="0" borderId="0" xfId="0" applyFont="1"/>
    <xf numFmtId="0" fontId="6" fillId="0" borderId="0" xfId="0" applyFont="1" applyAlignment="1">
      <alignment vertical="center" wrapText="1"/>
    </xf>
    <xf numFmtId="0" fontId="0" fillId="0" borderId="0" xfId="0" applyFont="1" applyAlignment="1">
      <alignment vertical="center" wrapText="1"/>
    </xf>
    <xf numFmtId="3" fontId="6" fillId="0" borderId="0" xfId="0" applyNumberFormat="1" applyFont="1" applyAlignment="1">
      <alignment horizontal="center" vertical="center" wrapText="1"/>
    </xf>
    <xf numFmtId="0" fontId="4" fillId="0" borderId="0" xfId="0" applyFont="1" applyBorder="1"/>
    <xf numFmtId="3" fontId="0" fillId="0" borderId="0" xfId="0" applyNumberFormat="1" applyBorder="1"/>
    <xf numFmtId="3" fontId="4" fillId="0" borderId="0" xfId="0" applyNumberFormat="1" applyFont="1" applyBorder="1"/>
    <xf numFmtId="0" fontId="16" fillId="0" borderId="0" xfId="0" applyFont="1"/>
    <xf numFmtId="0" fontId="15" fillId="0" borderId="0" xfId="0" applyFont="1"/>
    <xf numFmtId="3" fontId="15" fillId="0" borderId="0" xfId="0" applyNumberFormat="1" applyFont="1"/>
    <xf numFmtId="0" fontId="15" fillId="0" borderId="0" xfId="0" applyFont="1" applyBorder="1"/>
    <xf numFmtId="0" fontId="17" fillId="3" borderId="0" xfId="0" applyFont="1" applyFill="1"/>
    <xf numFmtId="0" fontId="20" fillId="0" borderId="0" xfId="0" applyFont="1"/>
    <xf numFmtId="0" fontId="20" fillId="0" borderId="0" xfId="0" applyFont="1" applyBorder="1"/>
    <xf numFmtId="0" fontId="23" fillId="0" borderId="0" xfId="0" applyFont="1"/>
    <xf numFmtId="0" fontId="16" fillId="0" borderId="0" xfId="0" applyFont="1" applyBorder="1"/>
    <xf numFmtId="0" fontId="24" fillId="0" borderId="0" xfId="0" applyFont="1"/>
    <xf numFmtId="0" fontId="25" fillId="0" borderId="0" xfId="0" applyFont="1"/>
    <xf numFmtId="3" fontId="20" fillId="0" borderId="0" xfId="0" applyNumberFormat="1" applyFont="1"/>
    <xf numFmtId="0" fontId="26" fillId="0" borderId="0" xfId="0" applyFont="1"/>
    <xf numFmtId="0" fontId="21" fillId="0" borderId="0" xfId="0" applyFont="1" applyAlignment="1">
      <alignment horizontal="center" vertical="center" wrapText="1"/>
    </xf>
    <xf numFmtId="0" fontId="21" fillId="0" borderId="0" xfId="0" applyFont="1" applyFill="1" applyAlignment="1">
      <alignment horizontal="right" vertical="center" wrapText="1"/>
    </xf>
    <xf numFmtId="0" fontId="17" fillId="3" borderId="0" xfId="0" applyFont="1" applyFill="1" applyBorder="1"/>
    <xf numFmtId="0" fontId="12" fillId="0" borderId="0" xfId="0" applyFont="1"/>
    <xf numFmtId="0" fontId="3" fillId="0" borderId="0" xfId="0" applyFont="1"/>
    <xf numFmtId="0" fontId="0" fillId="0" borderId="0" xfId="0" applyFill="1" applyBorder="1"/>
    <xf numFmtId="165" fontId="4" fillId="0" borderId="0" xfId="0" applyNumberFormat="1" applyFont="1"/>
    <xf numFmtId="0" fontId="0" fillId="0" borderId="0" xfId="0" applyAlignment="1">
      <alignment vertical="center"/>
    </xf>
    <xf numFmtId="0" fontId="0" fillId="0" borderId="0" xfId="0" applyBorder="1" applyAlignment="1">
      <alignment vertical="center"/>
    </xf>
    <xf numFmtId="0" fontId="20" fillId="0" borderId="0" xfId="0" applyFont="1" applyBorder="1" applyAlignment="1">
      <alignment vertical="center"/>
    </xf>
    <xf numFmtId="0" fontId="20" fillId="0" borderId="0" xfId="0" applyFont="1" applyAlignment="1">
      <alignment vertical="center"/>
    </xf>
    <xf numFmtId="0" fontId="19" fillId="0" borderId="0" xfId="0" applyFont="1" applyFill="1" applyBorder="1" applyAlignment="1">
      <alignment horizontal="center" vertical="center" wrapText="1"/>
    </xf>
    <xf numFmtId="0" fontId="21" fillId="0" borderId="0" xfId="0" applyFont="1" applyFill="1" applyAlignment="1">
      <alignment horizontal="center"/>
    </xf>
    <xf numFmtId="3" fontId="21" fillId="0" borderId="0" xfId="0" applyNumberFormat="1" applyFont="1" applyFill="1" applyAlignment="1">
      <alignment horizontal="right" vertical="center" wrapText="1"/>
    </xf>
    <xf numFmtId="3" fontId="21" fillId="0" borderId="0" xfId="0" applyNumberFormat="1" applyFont="1" applyFill="1" applyBorder="1" applyAlignment="1">
      <alignment horizontal="right" vertical="center" wrapText="1"/>
    </xf>
    <xf numFmtId="3" fontId="21" fillId="0" borderId="0" xfId="0" applyNumberFormat="1" applyFont="1" applyFill="1" applyAlignment="1">
      <alignment horizontal="center" vertical="center" wrapText="1"/>
    </xf>
    <xf numFmtId="0" fontId="20" fillId="0" borderId="0" xfId="0" applyFont="1" applyFill="1"/>
    <xf numFmtId="0" fontId="29" fillId="0" borderId="0" xfId="0" applyFont="1"/>
    <xf numFmtId="1" fontId="15" fillId="0" borderId="0" xfId="0" applyNumberFormat="1" applyFont="1"/>
    <xf numFmtId="166" fontId="0" fillId="0" borderId="0" xfId="0" applyNumberFormat="1"/>
    <xf numFmtId="0" fontId="25" fillId="0" borderId="0" xfId="0" applyFont="1" applyAlignment="1">
      <alignment vertical="center"/>
    </xf>
    <xf numFmtId="0" fontId="20" fillId="0" borderId="0" xfId="0" applyFont="1" applyBorder="1" applyAlignment="1">
      <alignment horizontal="center"/>
    </xf>
    <xf numFmtId="164" fontId="31" fillId="0" borderId="0" xfId="0" applyNumberFormat="1" applyFont="1" applyAlignment="1">
      <alignment vertical="center"/>
    </xf>
    <xf numFmtId="3" fontId="20" fillId="0" borderId="0" xfId="0" applyNumberFormat="1" applyFont="1" applyBorder="1"/>
    <xf numFmtId="164" fontId="0" fillId="0" borderId="0" xfId="0" applyNumberFormat="1" applyBorder="1"/>
    <xf numFmtId="4" fontId="0" fillId="0" borderId="0" xfId="0" applyNumberFormat="1" applyBorder="1"/>
    <xf numFmtId="165" fontId="20" fillId="0" borderId="0" xfId="0" applyNumberFormat="1" applyFont="1"/>
    <xf numFmtId="0" fontId="20" fillId="0" borderId="0" xfId="0" applyFont="1" applyFill="1" applyBorder="1"/>
    <xf numFmtId="0" fontId="0" fillId="0" borderId="0" xfId="0" applyFont="1" applyFill="1" applyBorder="1"/>
    <xf numFmtId="0" fontId="0" fillId="0" borderId="0" xfId="0" applyAlignment="1">
      <alignment horizontal="left"/>
    </xf>
    <xf numFmtId="0" fontId="6" fillId="0" borderId="0" xfId="0" applyFont="1"/>
    <xf numFmtId="0" fontId="36" fillId="0" borderId="0" xfId="0" applyFont="1"/>
    <xf numFmtId="3" fontId="6" fillId="0" borderId="0" xfId="0" applyNumberFormat="1" applyFont="1"/>
    <xf numFmtId="0" fontId="38" fillId="0" borderId="0" xfId="0" applyFont="1"/>
    <xf numFmtId="0" fontId="0" fillId="0" borderId="0" xfId="0" applyAlignment="1">
      <alignment horizontal="right"/>
    </xf>
    <xf numFmtId="0" fontId="18" fillId="0" borderId="0" xfId="0" applyFont="1"/>
    <xf numFmtId="4" fontId="4" fillId="0" borderId="0" xfId="0" applyNumberFormat="1" applyFont="1" applyBorder="1"/>
    <xf numFmtId="0" fontId="8" fillId="0" borderId="0" xfId="0" applyFont="1"/>
    <xf numFmtId="0" fontId="17" fillId="0" borderId="0" xfId="0" applyFont="1"/>
    <xf numFmtId="0" fontId="17" fillId="0" borderId="0" xfId="0" applyFont="1" applyFill="1" applyBorder="1"/>
    <xf numFmtId="0" fontId="13" fillId="0" borderId="0" xfId="0" applyFont="1" applyFill="1" applyBorder="1"/>
    <xf numFmtId="0" fontId="13" fillId="0" borderId="0" xfId="0" applyFont="1" applyFill="1"/>
    <xf numFmtId="0" fontId="40" fillId="0" borderId="0" xfId="0" applyFont="1"/>
    <xf numFmtId="165" fontId="40" fillId="0" borderId="0" xfId="0" applyNumberFormat="1" applyFont="1"/>
    <xf numFmtId="0" fontId="0" fillId="0" borderId="0" xfId="0" applyAlignment="1">
      <alignment horizontal="left"/>
    </xf>
    <xf numFmtId="0" fontId="42" fillId="0" borderId="0" xfId="0" applyFont="1" applyFill="1" applyBorder="1" applyAlignment="1">
      <alignment horizontal="left"/>
    </xf>
    <xf numFmtId="166" fontId="3" fillId="0" borderId="0" xfId="0" applyNumberFormat="1" applyFont="1"/>
    <xf numFmtId="166" fontId="3" fillId="0" borderId="0" xfId="0" applyNumberFormat="1" applyFont="1" applyBorder="1"/>
    <xf numFmtId="0" fontId="3" fillId="0" borderId="0" xfId="0" applyFont="1" applyAlignment="1">
      <alignment horizontal="right"/>
    </xf>
    <xf numFmtId="3" fontId="46" fillId="0" borderId="0" xfId="0" applyNumberFormat="1" applyFont="1"/>
    <xf numFmtId="0" fontId="48" fillId="0" borderId="0" xfId="0" applyFont="1"/>
    <xf numFmtId="3" fontId="30" fillId="0" borderId="0" xfId="0" applyNumberFormat="1" applyFont="1"/>
    <xf numFmtId="0" fontId="3" fillId="0" borderId="0" xfId="0" applyFont="1" applyBorder="1" applyAlignment="1">
      <alignment horizontal="center"/>
    </xf>
    <xf numFmtId="3" fontId="3" fillId="0" borderId="0" xfId="0" applyNumberFormat="1" applyFont="1"/>
    <xf numFmtId="165" fontId="3" fillId="0" borderId="0" xfId="0" applyNumberFormat="1" applyFont="1"/>
    <xf numFmtId="0" fontId="46" fillId="0" borderId="0" xfId="0" applyFont="1"/>
    <xf numFmtId="165" fontId="30" fillId="0" borderId="0" xfId="0" applyNumberFormat="1" applyFont="1"/>
    <xf numFmtId="0" fontId="30" fillId="0" borderId="0" xfId="0" applyFont="1" applyAlignment="1">
      <alignment horizontal="left"/>
    </xf>
    <xf numFmtId="164" fontId="3" fillId="0" borderId="0" xfId="0" applyNumberFormat="1" applyFont="1"/>
    <xf numFmtId="0" fontId="7" fillId="0" borderId="0" xfId="0" applyFont="1"/>
    <xf numFmtId="0" fontId="50" fillId="0" borderId="0" xfId="0" applyFont="1"/>
    <xf numFmtId="3" fontId="40" fillId="0" borderId="0" xfId="0" applyNumberFormat="1" applyFont="1"/>
    <xf numFmtId="0" fontId="3" fillId="0" borderId="0" xfId="0" applyFont="1" applyBorder="1"/>
    <xf numFmtId="0" fontId="3" fillId="0" borderId="0" xfId="0" applyFont="1" applyFill="1" applyBorder="1"/>
    <xf numFmtId="3" fontId="30" fillId="0" borderId="0" xfId="0" applyNumberFormat="1" applyFont="1" applyAlignment="1">
      <alignment vertical="center"/>
    </xf>
    <xf numFmtId="3" fontId="29" fillId="0" borderId="0" xfId="0" applyNumberFormat="1" applyFont="1"/>
    <xf numFmtId="3" fontId="29" fillId="0" borderId="0" xfId="0" applyNumberFormat="1" applyFont="1" applyAlignment="1">
      <alignment vertical="center"/>
    </xf>
    <xf numFmtId="0" fontId="51" fillId="0" borderId="0" xfId="0" applyFont="1"/>
    <xf numFmtId="0" fontId="30" fillId="0" borderId="0" xfId="0" applyFont="1" applyAlignment="1">
      <alignment vertical="center"/>
    </xf>
    <xf numFmtId="0" fontId="46" fillId="0" borderId="0" xfId="0" applyFont="1" applyAlignment="1">
      <alignment horizontal="left"/>
    </xf>
    <xf numFmtId="0" fontId="46" fillId="0" borderId="0" xfId="0" applyFont="1" applyAlignment="1">
      <alignment horizontal="left" vertical="center"/>
    </xf>
    <xf numFmtId="0" fontId="3" fillId="0" borderId="0" xfId="0" applyFont="1" applyAlignment="1">
      <alignment horizontal="left"/>
    </xf>
    <xf numFmtId="0" fontId="52" fillId="0" borderId="0" xfId="0" applyFont="1" applyAlignment="1">
      <alignment horizontal="center" wrapText="1"/>
    </xf>
    <xf numFmtId="164" fontId="46" fillId="0" borderId="0" xfId="0" applyNumberFormat="1" applyFont="1"/>
    <xf numFmtId="0" fontId="54" fillId="0" borderId="0" xfId="0" applyFont="1" applyAlignment="1">
      <alignment horizontal="center" wrapText="1"/>
    </xf>
    <xf numFmtId="3" fontId="55" fillId="0" borderId="0" xfId="1" applyNumberFormat="1" applyFont="1" applyFill="1" applyAlignment="1">
      <alignment horizontal="right"/>
    </xf>
    <xf numFmtId="0" fontId="56" fillId="0" borderId="0" xfId="0" applyFont="1" applyFill="1" applyAlignment="1">
      <alignment horizontal="right" vertical="center"/>
    </xf>
    <xf numFmtId="3" fontId="56" fillId="0" borderId="0" xfId="2" applyNumberFormat="1" applyFont="1" applyFill="1" applyAlignment="1" applyProtection="1">
      <alignment horizontal="right" wrapText="1" readingOrder="1"/>
      <protection locked="0"/>
    </xf>
    <xf numFmtId="3" fontId="56" fillId="0" borderId="0" xfId="2" applyNumberFormat="1" applyFont="1" applyFill="1" applyAlignment="1" applyProtection="1">
      <alignment horizontal="right" vertical="top" wrapText="1" readingOrder="1"/>
      <protection locked="0"/>
    </xf>
    <xf numFmtId="3" fontId="56" fillId="0" borderId="0" xfId="0" applyNumberFormat="1" applyFont="1" applyFill="1" applyAlignment="1">
      <alignment horizontal="right"/>
    </xf>
    <xf numFmtId="0" fontId="43" fillId="0" borderId="0" xfId="0" applyFont="1" applyAlignment="1">
      <alignment vertical="center"/>
    </xf>
    <xf numFmtId="0" fontId="30" fillId="0" borderId="0" xfId="0" applyFont="1" applyBorder="1"/>
    <xf numFmtId="0" fontId="51" fillId="0" borderId="0" xfId="0" applyFont="1" applyFill="1"/>
    <xf numFmtId="3" fontId="57" fillId="0" borderId="0" xfId="0" applyNumberFormat="1" applyFont="1" applyFill="1" applyAlignment="1" applyProtection="1">
      <alignment horizontal="right" vertical="top" wrapText="1" readingOrder="1"/>
      <protection locked="0"/>
    </xf>
    <xf numFmtId="3" fontId="58" fillId="0" borderId="0" xfId="0" applyNumberFormat="1" applyFont="1" applyFill="1" applyAlignment="1"/>
    <xf numFmtId="3" fontId="28" fillId="0" borderId="0" xfId="3" applyNumberFormat="1" applyFont="1" applyAlignment="1" applyProtection="1">
      <alignment horizontal="right" vertical="center" wrapText="1"/>
      <protection locked="0"/>
    </xf>
    <xf numFmtId="0" fontId="0" fillId="0" borderId="0" xfId="0" applyFill="1"/>
    <xf numFmtId="3" fontId="3" fillId="0" borderId="0" xfId="0" applyNumberFormat="1" applyFont="1" applyAlignment="1">
      <alignment horizontal="center"/>
    </xf>
    <xf numFmtId="3" fontId="3" fillId="0" borderId="0" xfId="0" applyNumberFormat="1" applyFont="1" applyFill="1" applyBorder="1" applyAlignment="1">
      <alignment horizontal="center"/>
    </xf>
    <xf numFmtId="165" fontId="3" fillId="0" borderId="0" xfId="0" applyNumberFormat="1" applyFont="1" applyAlignment="1">
      <alignment horizontal="center"/>
    </xf>
    <xf numFmtId="165" fontId="3" fillId="0" borderId="0" xfId="0" applyNumberFormat="1" applyFont="1" applyBorder="1" applyAlignment="1">
      <alignment horizontal="center"/>
    </xf>
    <xf numFmtId="9" fontId="3" fillId="0" borderId="0" xfId="0" applyNumberFormat="1" applyFont="1" applyAlignment="1">
      <alignment horizontal="center"/>
    </xf>
    <xf numFmtId="0" fontId="59" fillId="0" borderId="0" xfId="0" applyFont="1" applyAlignment="1">
      <alignment horizontal="center" wrapText="1"/>
    </xf>
    <xf numFmtId="0" fontId="60" fillId="0" borderId="0" xfId="0" applyFont="1" applyAlignment="1">
      <alignment horizontal="center" wrapText="1"/>
    </xf>
    <xf numFmtId="0" fontId="29" fillId="0" borderId="0" xfId="0" applyFont="1" applyBorder="1"/>
    <xf numFmtId="0" fontId="20" fillId="0" borderId="0" xfId="0" applyFont="1" applyAlignment="1">
      <alignment horizontal="left" vertical="center"/>
    </xf>
    <xf numFmtId="0" fontId="16" fillId="0" borderId="0" xfId="0" applyFont="1" applyFill="1" applyBorder="1"/>
    <xf numFmtId="3" fontId="44" fillId="0" borderId="0" xfId="0" applyNumberFormat="1" applyFont="1" applyBorder="1"/>
    <xf numFmtId="0" fontId="16" fillId="0" borderId="0" xfId="0" applyFont="1" applyFill="1"/>
    <xf numFmtId="0" fontId="0" fillId="0" borderId="0" xfId="0" applyAlignment="1">
      <alignment horizontal="center"/>
    </xf>
    <xf numFmtId="0" fontId="9" fillId="0" borderId="0" xfId="0" applyFont="1"/>
    <xf numFmtId="0" fontId="25" fillId="0" borderId="0" xfId="0" applyFont="1" applyBorder="1"/>
    <xf numFmtId="3" fontId="25" fillId="0" borderId="0" xfId="0" applyNumberFormat="1" applyFont="1" applyBorder="1"/>
    <xf numFmtId="0" fontId="62" fillId="0" borderId="0" xfId="0" applyFont="1"/>
    <xf numFmtId="165" fontId="62" fillId="0" borderId="0" xfId="0" applyNumberFormat="1" applyFont="1"/>
    <xf numFmtId="0" fontId="0" fillId="0" borderId="0" xfId="0" applyFont="1" applyAlignment="1">
      <alignment vertical="center"/>
    </xf>
    <xf numFmtId="3" fontId="0" fillId="0" borderId="0" xfId="0" applyNumberFormat="1" applyFont="1"/>
    <xf numFmtId="165" fontId="51" fillId="0" borderId="0" xfId="0" applyNumberFormat="1" applyFont="1"/>
    <xf numFmtId="49" fontId="3" fillId="0" borderId="0" xfId="0" applyNumberFormat="1" applyFont="1" applyBorder="1"/>
    <xf numFmtId="0" fontId="30" fillId="0" borderId="0" xfId="0" applyNumberFormat="1" applyFont="1" applyBorder="1"/>
    <xf numFmtId="0" fontId="63" fillId="0" borderId="0" xfId="0" applyFont="1"/>
    <xf numFmtId="0" fontId="31" fillId="0" borderId="0" xfId="0" applyFont="1"/>
    <xf numFmtId="0" fontId="31" fillId="0" borderId="0" xfId="0" applyFont="1" applyBorder="1"/>
    <xf numFmtId="165" fontId="30" fillId="0" borderId="0" xfId="0" applyNumberFormat="1" applyFont="1" applyFill="1"/>
    <xf numFmtId="0" fontId="22" fillId="0" borderId="0" xfId="0" applyFont="1"/>
    <xf numFmtId="3" fontId="0" fillId="0" borderId="0" xfId="0" applyNumberFormat="1" applyAlignment="1">
      <alignment horizontal="right"/>
    </xf>
    <xf numFmtId="0" fontId="0" fillId="0" borderId="0" xfId="0" applyAlignment="1">
      <alignment horizontal="center"/>
    </xf>
    <xf numFmtId="0" fontId="0" fillId="0" borderId="0" xfId="0"/>
    <xf numFmtId="0" fontId="65" fillId="0" borderId="0" xfId="0" applyFont="1" applyFill="1" applyBorder="1"/>
    <xf numFmtId="166" fontId="9" fillId="0" borderId="0" xfId="0" applyNumberFormat="1" applyFont="1" applyAlignment="1">
      <alignment vertical="center"/>
    </xf>
    <xf numFmtId="0" fontId="9" fillId="0" borderId="0" xfId="0" applyFont="1" applyAlignment="1">
      <alignment horizontal="right"/>
    </xf>
    <xf numFmtId="3" fontId="9" fillId="0" borderId="0" xfId="0" applyNumberFormat="1" applyFont="1"/>
    <xf numFmtId="166" fontId="0" fillId="0" borderId="0" xfId="0" applyNumberFormat="1" applyAlignment="1">
      <alignment horizontal="right"/>
    </xf>
    <xf numFmtId="166" fontId="9" fillId="0" borderId="0" xfId="0" applyNumberFormat="1" applyFont="1" applyAlignment="1">
      <alignment horizontal="right"/>
    </xf>
    <xf numFmtId="3" fontId="45" fillId="0" borderId="0" xfId="0" applyNumberFormat="1" applyFont="1" applyBorder="1"/>
    <xf numFmtId="0" fontId="60" fillId="0" borderId="0" xfId="0" applyFont="1"/>
    <xf numFmtId="0" fontId="16" fillId="4" borderId="0" xfId="0" applyFont="1" applyFill="1"/>
    <xf numFmtId="0" fontId="9" fillId="0" borderId="0" xfId="0" applyFont="1" applyBorder="1"/>
    <xf numFmtId="3" fontId="31" fillId="0" borderId="0" xfId="0" applyNumberFormat="1" applyFont="1"/>
    <xf numFmtId="0" fontId="53" fillId="0" borderId="0" xfId="0" applyFont="1"/>
    <xf numFmtId="0" fontId="39" fillId="0" borderId="0" xfId="0" applyFont="1" applyAlignment="1">
      <alignment horizontal="center"/>
    </xf>
    <xf numFmtId="0" fontId="39" fillId="0" borderId="0" xfId="0" applyFont="1"/>
    <xf numFmtId="3" fontId="39" fillId="0" borderId="0" xfId="0" applyNumberFormat="1" applyFont="1"/>
    <xf numFmtId="0" fontId="67" fillId="0" borderId="0" xfId="0" applyFont="1"/>
    <xf numFmtId="3" fontId="67" fillId="0" borderId="0" xfId="0" applyNumberFormat="1" applyFont="1"/>
    <xf numFmtId="9" fontId="39" fillId="0" borderId="0" xfId="0" applyNumberFormat="1" applyFont="1"/>
    <xf numFmtId="3" fontId="9" fillId="0" borderId="5" xfId="0" applyNumberFormat="1" applyFont="1" applyBorder="1"/>
    <xf numFmtId="0" fontId="69" fillId="0" borderId="0" xfId="0" applyFont="1"/>
    <xf numFmtId="3" fontId="69" fillId="0" borderId="0" xfId="0" applyNumberFormat="1" applyFont="1"/>
    <xf numFmtId="3" fontId="70" fillId="0" borderId="0" xfId="0" applyNumberFormat="1" applyFont="1"/>
    <xf numFmtId="165" fontId="69" fillId="0" borderId="0" xfId="0" applyNumberFormat="1" applyFont="1"/>
    <xf numFmtId="0" fontId="9" fillId="0" borderId="0" xfId="0" applyFont="1" applyFill="1" applyBorder="1"/>
    <xf numFmtId="164" fontId="9" fillId="0" borderId="0" xfId="0" applyNumberFormat="1" applyFont="1"/>
    <xf numFmtId="167" fontId="9" fillId="0" borderId="0" xfId="0" applyNumberFormat="1" applyFont="1" applyBorder="1"/>
    <xf numFmtId="166" fontId="69" fillId="0" borderId="0" xfId="0" applyNumberFormat="1" applyFont="1"/>
    <xf numFmtId="169" fontId="30" fillId="0" borderId="0" xfId="0" applyNumberFormat="1" applyFont="1" applyAlignment="1">
      <alignment horizontal="right" vertical="center"/>
    </xf>
    <xf numFmtId="0" fontId="17" fillId="0" borderId="0" xfId="0" applyFont="1" applyBorder="1" applyAlignment="1"/>
    <xf numFmtId="165" fontId="31" fillId="0" borderId="0" xfId="0" applyNumberFormat="1" applyFont="1"/>
    <xf numFmtId="0" fontId="31" fillId="0" borderId="0" xfId="0" applyFont="1" applyAlignment="1">
      <alignment vertical="center"/>
    </xf>
    <xf numFmtId="0" fontId="53" fillId="0" borderId="0" xfId="0" applyFont="1" applyAlignment="1">
      <alignment horizontal="left"/>
    </xf>
    <xf numFmtId="3" fontId="3" fillId="0" borderId="0" xfId="0" applyNumberFormat="1" applyFont="1" applyFill="1" applyBorder="1"/>
    <xf numFmtId="166" fontId="3" fillId="0" borderId="0" xfId="0" applyNumberFormat="1" applyFont="1" applyFill="1" applyBorder="1"/>
    <xf numFmtId="3" fontId="3" fillId="0" borderId="0" xfId="0" applyNumberFormat="1" applyFont="1" applyBorder="1"/>
    <xf numFmtId="0" fontId="53" fillId="0" borderId="0" xfId="0" applyFont="1" applyBorder="1"/>
    <xf numFmtId="0" fontId="63" fillId="0" borderId="0" xfId="0" applyFont="1" applyFill="1" applyBorder="1"/>
    <xf numFmtId="3" fontId="64" fillId="0" borderId="0" xfId="0" applyNumberFormat="1" applyFont="1" applyFill="1" applyBorder="1"/>
    <xf numFmtId="0" fontId="69" fillId="0" borderId="0" xfId="0" applyFont="1" applyBorder="1"/>
    <xf numFmtId="0" fontId="53" fillId="0" borderId="0" xfId="0" applyFont="1" applyFill="1" applyBorder="1"/>
    <xf numFmtId="0" fontId="35" fillId="0" borderId="0" xfId="0" applyFont="1"/>
    <xf numFmtId="166" fontId="9" fillId="0" borderId="0" xfId="0" applyNumberFormat="1" applyFont="1"/>
    <xf numFmtId="3" fontId="3" fillId="0" borderId="0" xfId="0" applyNumberFormat="1" applyFont="1" applyAlignment="1">
      <alignment horizontal="right"/>
    </xf>
    <xf numFmtId="0" fontId="12" fillId="0" borderId="0" xfId="0" applyFont="1" applyAlignment="1">
      <alignment horizontal="justify" vertical="center"/>
    </xf>
    <xf numFmtId="0" fontId="12" fillId="0" borderId="0" xfId="0" applyFont="1" applyBorder="1"/>
    <xf numFmtId="0" fontId="12" fillId="0" borderId="0" xfId="0" applyFont="1" applyFill="1" applyBorder="1"/>
    <xf numFmtId="3" fontId="12" fillId="0" borderId="0" xfId="0" applyNumberFormat="1" applyFont="1" applyFill="1" applyBorder="1"/>
    <xf numFmtId="0" fontId="78" fillId="0" borderId="0" xfId="0" applyFont="1"/>
    <xf numFmtId="3" fontId="78" fillId="0" borderId="0" xfId="0" applyNumberFormat="1" applyFont="1"/>
    <xf numFmtId="0" fontId="79" fillId="0" borderId="0" xfId="0" applyFont="1"/>
    <xf numFmtId="0" fontId="77" fillId="0" borderId="0" xfId="0" applyFont="1"/>
    <xf numFmtId="0" fontId="69" fillId="0" borderId="0" xfId="0" applyFont="1" applyFill="1"/>
    <xf numFmtId="3" fontId="9" fillId="0" borderId="0" xfId="0" applyNumberFormat="1" applyFont="1" applyAlignment="1">
      <alignment horizontal="center"/>
    </xf>
    <xf numFmtId="0" fontId="53" fillId="0" borderId="0" xfId="0" applyFont="1" applyAlignment="1">
      <alignment horizontal="right"/>
    </xf>
    <xf numFmtId="0" fontId="80" fillId="0" borderId="0" xfId="0" applyFont="1"/>
    <xf numFmtId="0" fontId="9" fillId="0" borderId="0" xfId="0" applyFont="1" applyAlignment="1">
      <alignment wrapText="1"/>
    </xf>
    <xf numFmtId="168" fontId="9" fillId="0" borderId="0" xfId="0" applyNumberFormat="1" applyFont="1"/>
    <xf numFmtId="0" fontId="69" fillId="4" borderId="0" xfId="0" applyFont="1" applyFill="1"/>
    <xf numFmtId="0" fontId="3" fillId="4" borderId="0" xfId="0" applyFont="1" applyFill="1" applyBorder="1"/>
    <xf numFmtId="0" fontId="66" fillId="0" borderId="0" xfId="0" applyFont="1" applyBorder="1"/>
    <xf numFmtId="0" fontId="67" fillId="0" borderId="0" xfId="0" applyFont="1" applyBorder="1"/>
    <xf numFmtId="0" fontId="39" fillId="0" borderId="0" xfId="0" applyFont="1" applyBorder="1"/>
    <xf numFmtId="0" fontId="70" fillId="0" borderId="0" xfId="0" applyFont="1" applyFill="1" applyBorder="1"/>
    <xf numFmtId="0" fontId="70" fillId="4" borderId="0" xfId="0" applyFont="1" applyFill="1" applyBorder="1"/>
    <xf numFmtId="0" fontId="46" fillId="4" borderId="0" xfId="0" applyFont="1" applyFill="1" applyBorder="1"/>
    <xf numFmtId="3" fontId="67" fillId="0" borderId="0" xfId="0" applyNumberFormat="1" applyFont="1" applyBorder="1"/>
    <xf numFmtId="0" fontId="69" fillId="0" borderId="0" xfId="0" applyFont="1" applyFill="1" applyBorder="1"/>
    <xf numFmtId="0" fontId="69" fillId="4" borderId="0" xfId="0" applyFont="1" applyFill="1" applyBorder="1"/>
    <xf numFmtId="0" fontId="82" fillId="0" borderId="0" xfId="0" applyFont="1"/>
    <xf numFmtId="0" fontId="83" fillId="0" borderId="0" xfId="0" applyFont="1"/>
    <xf numFmtId="0" fontId="83" fillId="0" borderId="0" xfId="0" applyFont="1" applyAlignment="1">
      <alignment horizontal="right"/>
    </xf>
    <xf numFmtId="0" fontId="1" fillId="0" borderId="0" xfId="0" applyFont="1" applyBorder="1"/>
    <xf numFmtId="0" fontId="1" fillId="0" borderId="0" xfId="0" applyFont="1"/>
    <xf numFmtId="0" fontId="53" fillId="0" borderId="3" xfId="0" applyFont="1" applyFill="1" applyBorder="1"/>
    <xf numFmtId="0" fontId="46" fillId="0" borderId="0" xfId="0" applyFont="1" applyAlignment="1">
      <alignment horizontal="center" wrapText="1"/>
    </xf>
    <xf numFmtId="0" fontId="85" fillId="0" borderId="0" xfId="0" applyFont="1" applyAlignment="1">
      <alignment horizontal="center" wrapText="1"/>
    </xf>
    <xf numFmtId="0" fontId="3" fillId="0" borderId="0" xfId="0" applyFont="1" applyFill="1"/>
    <xf numFmtId="165" fontId="64" fillId="0" borderId="0" xfId="0" applyNumberFormat="1" applyFont="1" applyFill="1" applyBorder="1"/>
    <xf numFmtId="1" fontId="3" fillId="0" borderId="0" xfId="0" applyNumberFormat="1" applyFont="1"/>
    <xf numFmtId="3" fontId="62" fillId="0" borderId="0" xfId="0" applyNumberFormat="1" applyFont="1"/>
    <xf numFmtId="167" fontId="0" fillId="0" borderId="0" xfId="0" applyNumberFormat="1" applyBorder="1"/>
    <xf numFmtId="3" fontId="49" fillId="0" borderId="0" xfId="0" applyNumberFormat="1" applyFont="1" applyFill="1" applyBorder="1"/>
    <xf numFmtId="3" fontId="53" fillId="0" borderId="0" xfId="0" applyNumberFormat="1" applyFont="1"/>
    <xf numFmtId="3" fontId="9" fillId="0" borderId="0" xfId="0" applyNumberFormat="1" applyFont="1" applyBorder="1"/>
    <xf numFmtId="0" fontId="1" fillId="0" borderId="0" xfId="0" applyFont="1" applyFill="1" applyBorder="1"/>
    <xf numFmtId="0" fontId="86" fillId="0" borderId="0" xfId="0" applyFont="1" applyAlignment="1">
      <alignment horizontal="right"/>
    </xf>
    <xf numFmtId="0" fontId="0" fillId="0" borderId="0" xfId="0" applyFont="1" applyBorder="1"/>
    <xf numFmtId="3" fontId="16" fillId="0" borderId="0" xfId="0" applyNumberFormat="1" applyFont="1"/>
    <xf numFmtId="3" fontId="9" fillId="0" borderId="0" xfId="0" applyNumberFormat="1" applyFont="1" applyFill="1" applyBorder="1"/>
    <xf numFmtId="3" fontId="9" fillId="0" borderId="0" xfId="0" applyNumberFormat="1" applyFont="1" applyBorder="1" applyAlignment="1">
      <alignment vertical="center"/>
    </xf>
    <xf numFmtId="3" fontId="9" fillId="4" borderId="1" xfId="0" applyNumberFormat="1" applyFont="1" applyFill="1" applyBorder="1"/>
    <xf numFmtId="3" fontId="9" fillId="0" borderId="0" xfId="0" applyNumberFormat="1" applyFont="1" applyFill="1"/>
    <xf numFmtId="3" fontId="9" fillId="4" borderId="0" xfId="0" applyNumberFormat="1" applyFont="1" applyFill="1" applyBorder="1"/>
    <xf numFmtId="3" fontId="9" fillId="0" borderId="3" xfId="0" applyNumberFormat="1" applyFont="1" applyFill="1" applyBorder="1"/>
    <xf numFmtId="3" fontId="53" fillId="4" borderId="1" xfId="0" applyNumberFormat="1" applyFont="1" applyFill="1" applyBorder="1"/>
    <xf numFmtId="3" fontId="53" fillId="0" borderId="0" xfId="0" applyNumberFormat="1" applyFont="1" applyFill="1" applyBorder="1"/>
    <xf numFmtId="0" fontId="83" fillId="0" borderId="0" xfId="0" applyFont="1" applyAlignment="1">
      <alignment horizontal="center"/>
    </xf>
    <xf numFmtId="166" fontId="82" fillId="0" borderId="0" xfId="0" applyNumberFormat="1" applyFont="1"/>
    <xf numFmtId="0" fontId="47" fillId="0" borderId="0" xfId="0" applyFont="1" applyAlignment="1">
      <alignment horizontal="right"/>
    </xf>
    <xf numFmtId="1" fontId="9" fillId="0" borderId="0" xfId="0" applyNumberFormat="1" applyFont="1" applyAlignment="1">
      <alignment horizontal="center"/>
    </xf>
    <xf numFmtId="0" fontId="32" fillId="0" borderId="0" xfId="0" applyFont="1" applyAlignment="1">
      <alignment horizontal="right"/>
    </xf>
    <xf numFmtId="0" fontId="9" fillId="0" borderId="0" xfId="0" applyFont="1" applyAlignment="1"/>
    <xf numFmtId="0" fontId="88" fillId="0" borderId="0" xfId="0" applyFont="1" applyFill="1" applyBorder="1" applyAlignment="1">
      <alignment horizontal="right"/>
    </xf>
    <xf numFmtId="0" fontId="89" fillId="0" borderId="0" xfId="0" applyFont="1" applyFill="1" applyBorder="1" applyAlignment="1"/>
    <xf numFmtId="0" fontId="9" fillId="0" borderId="0" xfId="0" applyFont="1" applyFill="1" applyBorder="1" applyAlignment="1">
      <alignment horizontal="right" vertical="center" wrapText="1"/>
    </xf>
    <xf numFmtId="0" fontId="90" fillId="0" borderId="0" xfId="0" applyFont="1" applyFill="1" applyBorder="1" applyAlignment="1">
      <alignment horizontal="left" vertical="center" wrapText="1"/>
    </xf>
    <xf numFmtId="3" fontId="9" fillId="0" borderId="0" xfId="0" applyNumberFormat="1" applyFont="1" applyFill="1" applyBorder="1" applyAlignment="1">
      <alignment horizontal="right" vertical="center" wrapText="1"/>
    </xf>
    <xf numFmtId="3" fontId="53" fillId="0" borderId="0" xfId="0" applyNumberFormat="1" applyFont="1" applyFill="1" applyBorder="1" applyAlignment="1">
      <alignment horizontal="right" vertical="center" wrapText="1"/>
    </xf>
    <xf numFmtId="0" fontId="48" fillId="0" borderId="0" xfId="0" applyFont="1" applyFill="1" applyBorder="1"/>
    <xf numFmtId="0" fontId="92" fillId="0" borderId="0" xfId="0" applyFont="1" applyFill="1" applyBorder="1"/>
    <xf numFmtId="0" fontId="53" fillId="0" borderId="0" xfId="0" applyFont="1" applyAlignment="1">
      <alignment horizontal="center" vertical="center"/>
    </xf>
    <xf numFmtId="0" fontId="0" fillId="0" borderId="0" xfId="0" applyFont="1" applyAlignment="1">
      <alignment horizontal="center" vertical="center" wrapText="1"/>
    </xf>
    <xf numFmtId="0" fontId="44" fillId="0" borderId="0" xfId="0" applyFont="1"/>
    <xf numFmtId="0" fontId="4" fillId="0" borderId="0" xfId="0" applyFont="1" applyAlignment="1">
      <alignment vertical="center" wrapText="1"/>
    </xf>
    <xf numFmtId="3" fontId="4" fillId="0" borderId="0" xfId="0" applyNumberFormat="1" applyFont="1" applyFill="1" applyAlignment="1">
      <alignment horizontal="right" vertical="center" wrapText="1"/>
    </xf>
    <xf numFmtId="3" fontId="0" fillId="0" borderId="0" xfId="0" applyNumberFormat="1" applyFont="1" applyFill="1" applyAlignment="1">
      <alignment horizontal="right" vertical="center" wrapText="1"/>
    </xf>
    <xf numFmtId="3" fontId="9" fillId="0" borderId="0" xfId="0" applyNumberFormat="1" applyFont="1" applyAlignment="1">
      <alignment horizontal="right" vertical="center" wrapText="1"/>
    </xf>
    <xf numFmtId="0" fontId="0" fillId="0" borderId="0" xfId="0" applyFont="1" applyAlignment="1">
      <alignment horizontal="left" vertical="center" wrapText="1"/>
    </xf>
    <xf numFmtId="3" fontId="3" fillId="0" borderId="0" xfId="0" applyNumberFormat="1" applyFont="1" applyAlignment="1">
      <alignment horizontal="right" vertical="center" wrapText="1"/>
    </xf>
    <xf numFmtId="0" fontId="4" fillId="0" borderId="0" xfId="0" applyFont="1" applyAlignment="1">
      <alignment vertical="center"/>
    </xf>
    <xf numFmtId="0" fontId="59" fillId="0" borderId="0" xfId="0" applyFont="1" applyAlignment="1">
      <alignment horizontal="center" vertical="center" wrapText="1"/>
    </xf>
    <xf numFmtId="14" fontId="59" fillId="0" borderId="0" xfId="0" applyNumberFormat="1" applyFont="1" applyAlignment="1">
      <alignment horizontal="center" vertical="center" wrapText="1"/>
    </xf>
    <xf numFmtId="3" fontId="3" fillId="0" borderId="0" xfId="0" applyNumberFormat="1" applyFont="1" applyAlignment="1">
      <alignment horizontal="right" vertical="top"/>
    </xf>
    <xf numFmtId="0" fontId="3" fillId="0" borderId="0" xfId="0" applyFont="1" applyAlignment="1">
      <alignment horizontal="right" vertical="center"/>
    </xf>
    <xf numFmtId="3" fontId="3" fillId="0" borderId="0" xfId="0" applyNumberFormat="1" applyFont="1" applyBorder="1" applyAlignment="1">
      <alignment vertical="center"/>
    </xf>
    <xf numFmtId="0" fontId="44" fillId="0" borderId="0" xfId="0" applyFont="1" applyBorder="1"/>
    <xf numFmtId="3" fontId="0" fillId="0" borderId="0" xfId="0" applyNumberFormat="1" applyFont="1" applyAlignment="1">
      <alignment horizontal="center" vertical="center" wrapText="1"/>
    </xf>
    <xf numFmtId="0" fontId="0" fillId="0" borderId="0" xfId="0" applyFont="1" applyAlignment="1">
      <alignment horizontal="right" vertical="center" wrapText="1"/>
    </xf>
    <xf numFmtId="3" fontId="0" fillId="0" borderId="0" xfId="0" applyNumberFormat="1" applyFont="1" applyAlignment="1">
      <alignment horizontal="right" vertical="center" wrapText="1"/>
    </xf>
    <xf numFmtId="0" fontId="9" fillId="0" borderId="0" xfId="0" applyFont="1" applyAlignment="1">
      <alignment vertical="center" wrapText="1"/>
    </xf>
    <xf numFmtId="0" fontId="93" fillId="0" borderId="0" xfId="0" applyFont="1" applyFill="1" applyBorder="1" applyAlignment="1">
      <alignment horizontal="right" vertical="center" wrapText="1"/>
    </xf>
    <xf numFmtId="164" fontId="94" fillId="0" borderId="0" xfId="0" applyNumberFormat="1" applyFont="1" applyFill="1" applyAlignment="1">
      <alignment vertical="center"/>
    </xf>
    <xf numFmtId="0" fontId="53" fillId="0" borderId="0" xfId="0" applyFont="1" applyFill="1" applyBorder="1" applyAlignment="1">
      <alignment horizontal="right" vertical="center" wrapText="1"/>
    </xf>
    <xf numFmtId="0" fontId="53" fillId="0" borderId="0" xfId="0" applyFont="1" applyFill="1" applyBorder="1" applyAlignment="1">
      <alignment vertical="center" wrapText="1"/>
    </xf>
    <xf numFmtId="0" fontId="9" fillId="0" borderId="0" xfId="0" applyFont="1" applyBorder="1" applyAlignment="1">
      <alignment vertical="center" wrapText="1"/>
    </xf>
    <xf numFmtId="0" fontId="53" fillId="0" borderId="0" xfId="0" applyFont="1" applyBorder="1" applyAlignment="1">
      <alignment vertical="center" wrapText="1"/>
    </xf>
    <xf numFmtId="0" fontId="9" fillId="0" borderId="0" xfId="0" applyFont="1" applyAlignment="1">
      <alignment horizontal="right" vertical="center" wrapText="1"/>
    </xf>
    <xf numFmtId="164" fontId="9" fillId="0" borderId="0" xfId="0" applyNumberFormat="1" applyFont="1" applyFill="1" applyAlignment="1">
      <alignment vertical="center"/>
    </xf>
    <xf numFmtId="0" fontId="3" fillId="0" borderId="0" xfId="0" applyFont="1" applyBorder="1" applyAlignment="1">
      <alignment horizontal="left" vertical="center" wrapText="1"/>
    </xf>
    <xf numFmtId="0" fontId="9" fillId="0" borderId="0" xfId="0" applyFont="1" applyBorder="1" applyAlignment="1">
      <alignment horizontal="left" vertical="center" wrapText="1"/>
    </xf>
    <xf numFmtId="167" fontId="9" fillId="0" borderId="0" xfId="1" applyNumberFormat="1" applyFont="1" applyFill="1" applyBorder="1" applyAlignment="1">
      <alignment horizontal="right" vertical="center" wrapText="1"/>
    </xf>
    <xf numFmtId="167" fontId="9" fillId="0" borderId="0" xfId="1" applyNumberFormat="1" applyFont="1" applyAlignment="1">
      <alignment horizontal="right" vertical="center" wrapText="1"/>
    </xf>
    <xf numFmtId="3" fontId="9" fillId="0" borderId="0" xfId="0" applyNumberFormat="1" applyFont="1" applyBorder="1" applyAlignment="1">
      <alignment horizontal="right" vertical="center" wrapText="1"/>
    </xf>
    <xf numFmtId="167" fontId="9" fillId="0" borderId="0" xfId="1" applyNumberFormat="1" applyFont="1" applyBorder="1" applyAlignment="1">
      <alignment horizontal="right" vertical="center" wrapText="1"/>
    </xf>
    <xf numFmtId="0" fontId="9" fillId="0" borderId="0" xfId="0" applyFont="1" applyFill="1" applyBorder="1" applyAlignment="1">
      <alignment horizontal="left" vertical="center" wrapText="1"/>
    </xf>
    <xf numFmtId="166" fontId="9" fillId="0" borderId="0" xfId="0" applyNumberFormat="1" applyFont="1" applyFill="1" applyBorder="1" applyAlignment="1">
      <alignment horizontal="right" vertical="center" wrapText="1"/>
    </xf>
    <xf numFmtId="0" fontId="9" fillId="0" borderId="0" xfId="0" applyFont="1" applyBorder="1" applyAlignment="1">
      <alignment horizontal="left"/>
    </xf>
    <xf numFmtId="0" fontId="9" fillId="0" borderId="0" xfId="0" applyFont="1" applyFill="1" applyBorder="1" applyAlignment="1">
      <alignment horizontal="left"/>
    </xf>
    <xf numFmtId="0" fontId="9" fillId="0" borderId="0" xfId="0" applyFont="1" applyFill="1"/>
    <xf numFmtId="164" fontId="69" fillId="0" borderId="0" xfId="0" applyNumberFormat="1" applyFont="1"/>
    <xf numFmtId="165" fontId="0" fillId="0" borderId="0" xfId="0" applyNumberFormat="1" applyFont="1"/>
    <xf numFmtId="166" fontId="0" fillId="0" borderId="0" xfId="0" applyNumberFormat="1" applyFont="1"/>
    <xf numFmtId="3" fontId="82" fillId="0" borderId="0" xfId="0" applyNumberFormat="1" applyFont="1"/>
    <xf numFmtId="0" fontId="96" fillId="0" borderId="0" xfId="0" applyFont="1" applyBorder="1" applyAlignment="1">
      <alignment vertical="center"/>
    </xf>
    <xf numFmtId="0" fontId="1" fillId="0" borderId="0" xfId="0" applyFont="1" applyBorder="1" applyAlignment="1">
      <alignment vertical="center" wrapText="1"/>
    </xf>
    <xf numFmtId="0" fontId="8" fillId="0" borderId="0" xfId="0" applyFont="1" applyBorder="1"/>
    <xf numFmtId="3" fontId="0" fillId="0" borderId="0" xfId="0" applyNumberFormat="1" applyFont="1" applyAlignment="1">
      <alignment horizontal="center"/>
    </xf>
    <xf numFmtId="0" fontId="0" fillId="0" borderId="0" xfId="0" applyFont="1" applyBorder="1" applyAlignment="1">
      <alignment horizontal="center"/>
    </xf>
    <xf numFmtId="0" fontId="0" fillId="0" borderId="0" xfId="0" applyFont="1" applyFill="1"/>
    <xf numFmtId="0" fontId="0" fillId="0" borderId="5" xfId="0" applyFont="1" applyFill="1" applyBorder="1"/>
    <xf numFmtId="3" fontId="0" fillId="0" borderId="5" xfId="0" applyNumberFormat="1" applyFont="1" applyFill="1" applyBorder="1"/>
    <xf numFmtId="0" fontId="0" fillId="0" borderId="4" xfId="0" applyFont="1" applyBorder="1"/>
    <xf numFmtId="3" fontId="0" fillId="0" borderId="5" xfId="0" applyNumberFormat="1" applyFont="1" applyBorder="1"/>
    <xf numFmtId="0" fontId="0" fillId="0" borderId="4" xfId="0" applyFont="1" applyBorder="1" applyAlignment="1">
      <alignment horizontal="left" vertical="top"/>
    </xf>
    <xf numFmtId="0" fontId="97" fillId="0" borderId="0" xfId="0" applyFont="1"/>
    <xf numFmtId="0" fontId="0" fillId="0" borderId="0" xfId="0" applyFont="1" applyAlignment="1">
      <alignment horizontal="left" vertical="center"/>
    </xf>
    <xf numFmtId="0" fontId="4" fillId="0" borderId="0" xfId="0" applyFont="1" applyAlignment="1">
      <alignment horizontal="center" vertical="center" wrapText="1"/>
    </xf>
    <xf numFmtId="0" fontId="4" fillId="0" borderId="0" xfId="0" applyFont="1" applyFill="1" applyAlignment="1">
      <alignment horizontal="right" vertical="center" wrapText="1"/>
    </xf>
    <xf numFmtId="0" fontId="87" fillId="0" borderId="0" xfId="0" applyFont="1"/>
    <xf numFmtId="0" fontId="73" fillId="0" borderId="0" xfId="0" applyFont="1" applyBorder="1" applyAlignment="1"/>
    <xf numFmtId="0" fontId="9" fillId="0" borderId="0" xfId="0" applyFont="1" applyBorder="1" applyAlignment="1"/>
    <xf numFmtId="0" fontId="46" fillId="0" borderId="0" xfId="0" applyFont="1" applyBorder="1" applyAlignment="1"/>
    <xf numFmtId="0" fontId="46" fillId="0" borderId="0" xfId="0" applyFont="1" applyAlignment="1">
      <alignment horizontal="right"/>
    </xf>
    <xf numFmtId="3" fontId="9" fillId="0" borderId="0" xfId="0" applyNumberFormat="1" applyFont="1" applyAlignment="1">
      <alignment horizontal="right"/>
    </xf>
    <xf numFmtId="3" fontId="9" fillId="0" borderId="0" xfId="0" applyNumberFormat="1" applyFont="1" applyAlignment="1"/>
    <xf numFmtId="166" fontId="9" fillId="0" borderId="0" xfId="0" applyNumberFormat="1" applyFont="1" applyAlignment="1"/>
    <xf numFmtId="0" fontId="3" fillId="0" borderId="0" xfId="0" applyFont="1" applyBorder="1" applyAlignment="1"/>
    <xf numFmtId="3" fontId="3" fillId="0" borderId="0" xfId="0" applyNumberFormat="1" applyFont="1" applyAlignment="1"/>
    <xf numFmtId="166" fontId="3" fillId="0" borderId="0" xfId="0" applyNumberFormat="1" applyFont="1" applyAlignment="1"/>
    <xf numFmtId="0" fontId="3" fillId="0" borderId="0" xfId="0" applyFont="1" applyAlignment="1"/>
    <xf numFmtId="0" fontId="9" fillId="0" borderId="0" xfId="0" applyFont="1" applyAlignment="1">
      <alignment vertical="center"/>
    </xf>
    <xf numFmtId="0" fontId="46" fillId="0" borderId="0" xfId="0" applyFont="1" applyAlignment="1">
      <alignment vertical="center"/>
    </xf>
    <xf numFmtId="164" fontId="3" fillId="0" borderId="0" xfId="2" applyNumberFormat="1" applyFont="1" applyFill="1" applyAlignment="1" applyProtection="1">
      <alignment horizontal="right" vertical="center" wrapText="1"/>
      <protection locked="0"/>
    </xf>
    <xf numFmtId="3" fontId="9" fillId="0" borderId="0" xfId="0" applyNumberFormat="1" applyFont="1" applyFill="1" applyAlignment="1">
      <alignment horizontal="right" vertical="center"/>
    </xf>
    <xf numFmtId="3" fontId="9" fillId="0" borderId="0" xfId="0" applyNumberFormat="1" applyFont="1" applyAlignment="1">
      <alignment vertical="center"/>
    </xf>
    <xf numFmtId="0" fontId="63" fillId="0" borderId="0" xfId="0" applyFont="1" applyAlignment="1"/>
    <xf numFmtId="0" fontId="31" fillId="0" borderId="0" xfId="0" applyFont="1" applyAlignment="1"/>
    <xf numFmtId="3" fontId="31" fillId="0" borderId="0" xfId="1" applyNumberFormat="1" applyFont="1" applyFill="1" applyAlignment="1"/>
    <xf numFmtId="3" fontId="31" fillId="0" borderId="0" xfId="0" applyNumberFormat="1" applyFont="1" applyAlignment="1">
      <alignment horizontal="right" vertical="center"/>
    </xf>
    <xf numFmtId="0" fontId="0" fillId="0" borderId="0" xfId="0" applyFont="1" applyBorder="1" applyAlignment="1">
      <alignment vertical="center"/>
    </xf>
    <xf numFmtId="3" fontId="30" fillId="0" borderId="0" xfId="3" applyNumberFormat="1" applyFont="1" applyAlignment="1" applyProtection="1">
      <alignment horizontal="right" vertical="center" wrapText="1"/>
      <protection locked="0"/>
    </xf>
    <xf numFmtId="0" fontId="1" fillId="0" borderId="0" xfId="0" applyFont="1" applyBorder="1" applyAlignment="1">
      <alignment vertical="center"/>
    </xf>
    <xf numFmtId="0" fontId="9" fillId="0" borderId="0" xfId="0" applyFont="1" applyFill="1" applyAlignment="1">
      <alignment horizontal="right"/>
    </xf>
    <xf numFmtId="0" fontId="3" fillId="0" borderId="0" xfId="0" applyFont="1" applyAlignment="1">
      <alignment horizontal="center" vertical="center" wrapText="1"/>
    </xf>
    <xf numFmtId="0" fontId="4" fillId="0" borderId="0" xfId="0" applyFont="1" applyAlignment="1">
      <alignment horizontal="left" vertical="center" wrapText="1"/>
    </xf>
    <xf numFmtId="3" fontId="9" fillId="0" borderId="0" xfId="0" applyNumberFormat="1" applyFont="1" applyFill="1" applyAlignment="1">
      <alignment horizontal="right" vertical="center" wrapText="1"/>
    </xf>
    <xf numFmtId="3" fontId="4" fillId="0" borderId="0" xfId="0" applyNumberFormat="1" applyFont="1" applyAlignment="1">
      <alignment horizontal="right" vertical="center" wrapText="1"/>
    </xf>
    <xf numFmtId="3" fontId="53" fillId="0" borderId="0" xfId="0" applyNumberFormat="1" applyFont="1" applyFill="1" applyAlignment="1">
      <alignment horizontal="right" vertical="center" wrapText="1"/>
    </xf>
    <xf numFmtId="3" fontId="4" fillId="0" borderId="0" xfId="0" applyNumberFormat="1" applyFont="1" applyFill="1" applyAlignment="1">
      <alignment horizontal="center" vertical="center" wrapText="1"/>
    </xf>
    <xf numFmtId="3" fontId="3" fillId="0" borderId="0" xfId="0" applyNumberFormat="1" applyFont="1" applyFill="1" applyAlignment="1">
      <alignment horizontal="right" vertical="center" wrapText="1"/>
    </xf>
    <xf numFmtId="3" fontId="3" fillId="0" borderId="0" xfId="0" applyNumberFormat="1" applyFont="1" applyFill="1" applyAlignment="1">
      <alignment vertical="center" wrapText="1"/>
    </xf>
    <xf numFmtId="0" fontId="3" fillId="0" borderId="0" xfId="0" applyFont="1" applyAlignment="1">
      <alignment horizontal="left" vertical="center" wrapText="1"/>
    </xf>
    <xf numFmtId="0" fontId="0" fillId="0" borderId="0" xfId="0" applyFont="1" applyAlignment="1">
      <alignment horizontal="left"/>
    </xf>
    <xf numFmtId="0" fontId="100" fillId="0" borderId="0" xfId="0" applyFont="1" applyAlignment="1" applyProtection="1">
      <alignment horizontal="left" vertical="top" wrapText="1" readingOrder="1"/>
      <protection locked="0"/>
    </xf>
    <xf numFmtId="1" fontId="69" fillId="0" borderId="0" xfId="0" applyNumberFormat="1" applyFont="1"/>
    <xf numFmtId="0" fontId="101" fillId="0" borderId="0" xfId="0" applyFont="1"/>
    <xf numFmtId="0" fontId="102" fillId="0" borderId="0" xfId="0" applyFont="1"/>
    <xf numFmtId="3" fontId="101" fillId="0" borderId="0" xfId="0" applyNumberFormat="1" applyFont="1"/>
    <xf numFmtId="0" fontId="103" fillId="0" borderId="0" xfId="0" applyFont="1"/>
    <xf numFmtId="3" fontId="102" fillId="0" borderId="0" xfId="0" applyNumberFormat="1" applyFont="1"/>
    <xf numFmtId="1" fontId="102" fillId="0" borderId="0" xfId="0" applyNumberFormat="1" applyFont="1"/>
    <xf numFmtId="1" fontId="101" fillId="0" borderId="0" xfId="0" applyNumberFormat="1" applyFont="1"/>
    <xf numFmtId="1" fontId="9" fillId="0" borderId="0" xfId="0" applyNumberFormat="1" applyFont="1"/>
    <xf numFmtId="3" fontId="31" fillId="0" borderId="0" xfId="0" applyNumberFormat="1" applyFont="1" applyFill="1" applyAlignment="1">
      <alignment horizontal="right" vertical="center" wrapText="1"/>
    </xf>
    <xf numFmtId="3" fontId="1" fillId="0" borderId="0" xfId="0" applyNumberFormat="1" applyFont="1" applyFill="1" applyAlignment="1">
      <alignment horizontal="right" vertical="center" wrapText="1"/>
    </xf>
    <xf numFmtId="3" fontId="16" fillId="0" borderId="0" xfId="0" applyNumberFormat="1" applyFont="1" applyAlignment="1">
      <alignment vertical="center" wrapText="1"/>
    </xf>
    <xf numFmtId="3" fontId="0" fillId="0" borderId="0" xfId="0" applyNumberFormat="1" applyFont="1" applyBorder="1"/>
    <xf numFmtId="3" fontId="0" fillId="0" borderId="0" xfId="0" applyNumberFormat="1" applyFont="1" applyFill="1" applyBorder="1" applyAlignment="1">
      <alignment vertical="center"/>
    </xf>
    <xf numFmtId="3" fontId="0" fillId="0" borderId="0" xfId="0" applyNumberFormat="1" applyFont="1" applyFill="1" applyBorder="1"/>
    <xf numFmtId="3" fontId="0" fillId="0" borderId="0" xfId="0" applyNumberFormat="1" applyFont="1" applyBorder="1" applyAlignment="1">
      <alignment vertical="center"/>
    </xf>
    <xf numFmtId="0" fontId="1" fillId="0" borderId="0" xfId="0" applyFont="1" applyAlignment="1">
      <alignment vertical="center"/>
    </xf>
    <xf numFmtId="0" fontId="0" fillId="0" borderId="3" xfId="0" applyFont="1" applyBorder="1" applyAlignment="1">
      <alignment horizontal="center"/>
    </xf>
    <xf numFmtId="0" fontId="0" fillId="0" borderId="3" xfId="0" applyFont="1" applyBorder="1"/>
    <xf numFmtId="0" fontId="0" fillId="0" borderId="0" xfId="0" applyFont="1" applyAlignment="1"/>
    <xf numFmtId="0" fontId="105" fillId="0" borderId="0" xfId="0" applyFont="1"/>
    <xf numFmtId="0" fontId="106" fillId="0" borderId="0" xfId="0" applyFont="1"/>
    <xf numFmtId="0" fontId="0" fillId="5" borderId="0" xfId="0" applyFill="1"/>
    <xf numFmtId="0" fontId="104" fillId="5" borderId="0" xfId="0" applyFont="1" applyFill="1"/>
    <xf numFmtId="0" fontId="108" fillId="5" borderId="0" xfId="0" applyFont="1" applyFill="1" applyAlignment="1"/>
    <xf numFmtId="0" fontId="109" fillId="0" borderId="0" xfId="0" applyFont="1"/>
    <xf numFmtId="0" fontId="110" fillId="0" borderId="0" xfId="0" applyFont="1"/>
    <xf numFmtId="0" fontId="111" fillId="0" borderId="0" xfId="5" applyFont="1"/>
    <xf numFmtId="0" fontId="112" fillId="0" borderId="0" xfId="0" applyFont="1"/>
    <xf numFmtId="0" fontId="113" fillId="0" borderId="0" xfId="0" applyFont="1"/>
    <xf numFmtId="0" fontId="114" fillId="0" borderId="0" xfId="5" applyFont="1" applyAlignment="1">
      <alignment horizontal="left"/>
    </xf>
    <xf numFmtId="0" fontId="116" fillId="0" borderId="0" xfId="0" applyFont="1" applyFill="1" applyBorder="1"/>
    <xf numFmtId="0" fontId="116" fillId="0" borderId="0" xfId="0" applyFont="1"/>
    <xf numFmtId="0" fontId="116" fillId="0" borderId="0" xfId="0" applyFont="1" applyFill="1" applyBorder="1" applyAlignment="1">
      <alignment wrapText="1"/>
    </xf>
    <xf numFmtId="0" fontId="115" fillId="0" borderId="0" xfId="0" applyFont="1" applyAlignment="1">
      <alignment horizontal="right"/>
    </xf>
    <xf numFmtId="0" fontId="118" fillId="0" borderId="0" xfId="0" applyFont="1" applyFill="1" applyBorder="1" applyAlignment="1">
      <alignment horizontal="left" vertical="center"/>
    </xf>
    <xf numFmtId="0" fontId="0" fillId="0" borderId="0" xfId="0" applyFont="1" applyAlignment="1">
      <alignment horizontal="left"/>
    </xf>
    <xf numFmtId="0" fontId="118" fillId="0" borderId="0" xfId="0" applyFont="1" applyFill="1" applyBorder="1" applyAlignment="1">
      <alignment horizontal="left" vertical="center"/>
    </xf>
    <xf numFmtId="0" fontId="118" fillId="0" borderId="0" xfId="0" applyFont="1" applyFill="1" applyBorder="1" applyAlignment="1">
      <alignment vertical="center"/>
    </xf>
    <xf numFmtId="0" fontId="0" fillId="2" borderId="0" xfId="0" applyFont="1" applyFill="1" applyAlignment="1">
      <alignment vertical="center" wrapText="1"/>
    </xf>
    <xf numFmtId="0" fontId="16" fillId="2" borderId="0" xfId="0" applyFont="1" applyFill="1"/>
    <xf numFmtId="0" fontId="0" fillId="0" borderId="0" xfId="0" applyFont="1" applyFill="1" applyAlignment="1">
      <alignment vertical="center" wrapText="1"/>
    </xf>
    <xf numFmtId="0" fontId="0" fillId="0" borderId="0" xfId="0" applyFont="1" applyFill="1" applyAlignment="1">
      <alignment horizontal="left" vertical="center" wrapText="1"/>
    </xf>
    <xf numFmtId="3" fontId="3" fillId="0" borderId="0" xfId="0" applyNumberFormat="1" applyFont="1" applyFill="1"/>
    <xf numFmtId="0" fontId="53" fillId="0" borderId="0" xfId="0" applyFont="1" applyFill="1" applyBorder="1" applyAlignment="1">
      <alignment horizontal="left"/>
    </xf>
    <xf numFmtId="3" fontId="46" fillId="0" borderId="0" xfId="0" applyNumberFormat="1" applyFont="1" applyFill="1" applyBorder="1" applyAlignment="1">
      <alignment horizontal="right" vertical="center" wrapText="1"/>
    </xf>
    <xf numFmtId="3" fontId="44" fillId="0" borderId="0" xfId="0" applyNumberFormat="1" applyFont="1" applyFill="1" applyBorder="1"/>
    <xf numFmtId="0" fontId="60" fillId="0" borderId="0" xfId="0" applyFont="1" applyFill="1"/>
    <xf numFmtId="3" fontId="45" fillId="0" borderId="0" xfId="0" applyNumberFormat="1" applyFont="1" applyFill="1" applyBorder="1"/>
    <xf numFmtId="0" fontId="3" fillId="0" borderId="0" xfId="0" applyFont="1" applyFill="1" applyBorder="1" applyAlignment="1">
      <alignment vertical="center"/>
    </xf>
    <xf numFmtId="0" fontId="83" fillId="0" borderId="0" xfId="0" applyFont="1" applyFill="1"/>
    <xf numFmtId="0" fontId="118" fillId="0" borderId="0" xfId="0" applyFont="1" applyFill="1" applyBorder="1" applyAlignment="1">
      <alignment horizontal="left" vertical="center"/>
    </xf>
    <xf numFmtId="0" fontId="53" fillId="0" borderId="0" xfId="0" applyFont="1" applyFill="1" applyBorder="1" applyAlignment="1">
      <alignment horizontal="right" vertical="center" wrapText="1"/>
    </xf>
    <xf numFmtId="0" fontId="9" fillId="0" borderId="0" xfId="0" applyFont="1" applyAlignment="1">
      <alignment horizontal="center"/>
    </xf>
    <xf numFmtId="0" fontId="10" fillId="8" borderId="0" xfId="0" applyFont="1" applyFill="1" applyBorder="1"/>
    <xf numFmtId="0" fontId="11" fillId="8" borderId="0" xfId="0" applyFont="1" applyFill="1" applyBorder="1"/>
    <xf numFmtId="3" fontId="11" fillId="8" borderId="0" xfId="0" applyNumberFormat="1" applyFont="1" applyFill="1" applyBorder="1"/>
    <xf numFmtId="0" fontId="11" fillId="9" borderId="0" xfId="0" applyFont="1" applyFill="1" applyBorder="1"/>
    <xf numFmtId="0" fontId="0" fillId="9" borderId="0" xfId="0" applyFill="1"/>
    <xf numFmtId="0" fontId="119" fillId="8" borderId="0" xfId="0" applyFont="1" applyFill="1" applyBorder="1"/>
    <xf numFmtId="0" fontId="81" fillId="8" borderId="0" xfId="0" applyFont="1" applyFill="1" applyBorder="1"/>
    <xf numFmtId="3" fontId="81" fillId="8" borderId="0" xfId="0" applyNumberFormat="1" applyFont="1" applyFill="1" applyBorder="1"/>
    <xf numFmtId="0" fontId="81" fillId="9" borderId="0" xfId="0" applyFont="1" applyFill="1" applyBorder="1"/>
    <xf numFmtId="0" fontId="9" fillId="9" borderId="0" xfId="0" applyFont="1" applyFill="1"/>
    <xf numFmtId="3" fontId="64" fillId="8" borderId="0" xfId="0" applyNumberFormat="1" applyFont="1" applyFill="1" applyBorder="1"/>
    <xf numFmtId="3" fontId="81" fillId="0" borderId="0" xfId="0" applyNumberFormat="1" applyFont="1" applyFill="1" applyBorder="1" applyAlignment="1">
      <alignment horizontal="right"/>
    </xf>
    <xf numFmtId="3" fontId="81" fillId="0" borderId="0" xfId="0" applyNumberFormat="1" applyFont="1" applyFill="1" applyBorder="1"/>
    <xf numFmtId="0" fontId="0" fillId="9" borderId="0" xfId="0" applyFont="1" applyFill="1" applyBorder="1"/>
    <xf numFmtId="0" fontId="9" fillId="0" borderId="0" xfId="0" applyFont="1" applyBorder="1" applyAlignment="1">
      <alignment horizontal="right" vertical="center" wrapText="1"/>
    </xf>
    <xf numFmtId="165" fontId="9" fillId="0" borderId="0" xfId="0" applyNumberFormat="1" applyFont="1" applyAlignment="1">
      <alignment horizontal="center" vertical="center" wrapText="1"/>
    </xf>
    <xf numFmtId="165" fontId="9" fillId="0" borderId="0" xfId="0" applyNumberFormat="1" applyFont="1" applyAlignment="1">
      <alignment horizontal="center" vertical="center"/>
    </xf>
    <xf numFmtId="165" fontId="9" fillId="0" borderId="0" xfId="0" applyNumberFormat="1" applyFont="1" applyBorder="1" applyAlignment="1">
      <alignment horizontal="center" vertical="center"/>
    </xf>
    <xf numFmtId="0" fontId="59" fillId="9" borderId="0" xfId="0" applyFont="1" applyFill="1"/>
    <xf numFmtId="3" fontId="59" fillId="9" borderId="0" xfId="0" applyNumberFormat="1" applyFont="1" applyFill="1" applyBorder="1"/>
    <xf numFmtId="3" fontId="53" fillId="9" borderId="0" xfId="0" applyNumberFormat="1" applyFont="1" applyFill="1" applyBorder="1" applyAlignment="1">
      <alignment horizontal="right" vertical="center" wrapText="1"/>
    </xf>
    <xf numFmtId="167" fontId="53" fillId="9" borderId="0" xfId="1" applyNumberFormat="1" applyFont="1" applyFill="1" applyBorder="1" applyAlignment="1">
      <alignment horizontal="right" vertical="center" wrapText="1"/>
    </xf>
    <xf numFmtId="166" fontId="53" fillId="9" borderId="0" xfId="0" applyNumberFormat="1" applyFont="1" applyFill="1" applyBorder="1" applyAlignment="1">
      <alignment horizontal="right" vertical="center" wrapText="1"/>
    </xf>
    <xf numFmtId="167" fontId="9" fillId="0" borderId="0" xfId="1" applyNumberFormat="1" applyFont="1" applyBorder="1"/>
    <xf numFmtId="167" fontId="53" fillId="0" borderId="0" xfId="1" quotePrefix="1" applyNumberFormat="1" applyFont="1" applyBorder="1" applyAlignment="1">
      <alignment horizontal="right" vertical="center" wrapText="1"/>
    </xf>
    <xf numFmtId="0" fontId="4" fillId="0" borderId="0" xfId="0" applyFont="1" applyFill="1"/>
    <xf numFmtId="0" fontId="20" fillId="0" borderId="0" xfId="0" applyFont="1" applyFill="1" applyAlignment="1">
      <alignment vertical="center"/>
    </xf>
    <xf numFmtId="0" fontId="25" fillId="0" borderId="0" xfId="0" applyFont="1" applyFill="1"/>
    <xf numFmtId="0" fontId="5" fillId="0" borderId="0" xfId="0" applyFont="1" applyFill="1" applyBorder="1"/>
    <xf numFmtId="0" fontId="5" fillId="0" borderId="0" xfId="0" applyFont="1" applyFill="1" applyAlignment="1"/>
    <xf numFmtId="0" fontId="0" fillId="0" borderId="0" xfId="0" applyBorder="1" applyAlignment="1"/>
    <xf numFmtId="165" fontId="0" fillId="0" borderId="0" xfId="0" applyNumberFormat="1" applyFont="1" applyFill="1" applyBorder="1" applyAlignment="1">
      <alignment horizontal="right" vertical="center" wrapText="1"/>
    </xf>
    <xf numFmtId="0" fontId="9" fillId="0" borderId="3" xfId="0" applyFont="1" applyBorder="1"/>
    <xf numFmtId="0" fontId="9" fillId="0" borderId="3" xfId="0" applyFont="1" applyBorder="1" applyAlignment="1">
      <alignment horizontal="center"/>
    </xf>
    <xf numFmtId="3" fontId="9" fillId="0" borderId="0" xfId="0" applyNumberFormat="1" applyFont="1" applyBorder="1" applyAlignment="1">
      <alignment horizontal="center"/>
    </xf>
    <xf numFmtId="3" fontId="9" fillId="0" borderId="0" xfId="0" applyNumberFormat="1" applyFont="1" applyFill="1" applyBorder="1" applyAlignment="1">
      <alignment horizontal="center"/>
    </xf>
    <xf numFmtId="0" fontId="53" fillId="9" borderId="0" xfId="0" applyFont="1" applyFill="1"/>
    <xf numFmtId="3" fontId="53" fillId="9" borderId="0" xfId="0" applyNumberFormat="1" applyFont="1" applyFill="1" applyAlignment="1">
      <alignment horizontal="center"/>
    </xf>
    <xf numFmtId="3" fontId="53" fillId="9" borderId="0" xfId="0" applyNumberFormat="1" applyFont="1" applyFill="1" applyBorder="1" applyAlignment="1">
      <alignment horizontal="center"/>
    </xf>
    <xf numFmtId="165" fontId="9" fillId="9" borderId="0" xfId="0" applyNumberFormat="1" applyFont="1" applyFill="1" applyAlignment="1">
      <alignment horizontal="center"/>
    </xf>
    <xf numFmtId="165" fontId="9" fillId="9" borderId="0" xfId="0" applyNumberFormat="1" applyFont="1" applyFill="1" applyBorder="1" applyAlignment="1">
      <alignment horizontal="center"/>
    </xf>
    <xf numFmtId="165" fontId="9" fillId="0" borderId="0" xfId="0" applyNumberFormat="1" applyFont="1"/>
    <xf numFmtId="0" fontId="9" fillId="0" borderId="0" xfId="0" applyFont="1" applyAlignment="1">
      <alignment horizontal="right" wrapText="1"/>
    </xf>
    <xf numFmtId="0" fontId="9" fillId="0" borderId="0" xfId="0" applyFont="1" applyAlignment="1">
      <alignment horizontal="center" vertical="center" wrapText="1"/>
    </xf>
    <xf numFmtId="0" fontId="53" fillId="0" borderId="0" xfId="0" applyFont="1" applyAlignment="1">
      <alignment horizontal="right" vertical="center" wrapText="1"/>
    </xf>
    <xf numFmtId="166" fontId="9" fillId="0" borderId="0" xfId="0" applyNumberFormat="1" applyFont="1" applyAlignment="1">
      <alignment horizontal="right" vertical="center" wrapText="1"/>
    </xf>
    <xf numFmtId="166" fontId="9" fillId="9" borderId="0" xfId="0" applyNumberFormat="1" applyFont="1" applyFill="1"/>
    <xf numFmtId="0" fontId="53" fillId="0" borderId="0" xfId="0" applyFont="1" applyBorder="1" applyAlignment="1"/>
    <xf numFmtId="0" fontId="101" fillId="0" borderId="0" xfId="0" applyFont="1" applyBorder="1" applyAlignment="1"/>
    <xf numFmtId="0" fontId="9" fillId="0" borderId="0" xfId="0" applyFont="1" applyFill="1" applyBorder="1" applyAlignment="1">
      <alignment wrapText="1"/>
    </xf>
    <xf numFmtId="3" fontId="9" fillId="0" borderId="0" xfId="2" applyNumberFormat="1" applyFont="1" applyFill="1" applyAlignment="1" applyProtection="1">
      <alignment horizontal="right" vertical="center" wrapText="1"/>
      <protection locked="0"/>
    </xf>
    <xf numFmtId="164" fontId="9" fillId="0" borderId="0" xfId="2" applyNumberFormat="1" applyFont="1" applyFill="1" applyAlignment="1" applyProtection="1">
      <alignment horizontal="right" vertical="center" wrapText="1"/>
      <protection locked="0"/>
    </xf>
    <xf numFmtId="3" fontId="9" fillId="0" borderId="0" xfId="3" applyNumberFormat="1" applyFont="1" applyAlignment="1" applyProtection="1">
      <alignment horizontal="right" vertical="center" wrapText="1"/>
      <protection locked="0"/>
    </xf>
    <xf numFmtId="0" fontId="9" fillId="0" borderId="0" xfId="0" applyFont="1" applyFill="1" applyBorder="1" applyAlignment="1">
      <alignment vertical="top" wrapText="1"/>
    </xf>
    <xf numFmtId="3" fontId="9" fillId="0" borderId="0" xfId="0" applyNumberFormat="1" applyFont="1" applyFill="1" applyAlignment="1" applyProtection="1">
      <alignment horizontal="right" vertical="top" wrapText="1" readingOrder="1"/>
      <protection locked="0"/>
    </xf>
    <xf numFmtId="0" fontId="4" fillId="0" borderId="3" xfId="0" applyFont="1" applyFill="1" applyBorder="1" applyAlignment="1">
      <alignment vertical="center"/>
    </xf>
    <xf numFmtId="3" fontId="9" fillId="9" borderId="0" xfId="0" applyNumberFormat="1" applyFont="1" applyFill="1"/>
    <xf numFmtId="1" fontId="9" fillId="9" borderId="0" xfId="0" applyNumberFormat="1" applyFont="1" applyFill="1"/>
    <xf numFmtId="0" fontId="0" fillId="9" borderId="0" xfId="0" applyFont="1" applyFill="1"/>
    <xf numFmtId="0" fontId="53" fillId="9" borderId="0" xfId="0" applyFont="1" applyFill="1" applyBorder="1"/>
    <xf numFmtId="166" fontId="9" fillId="0" borderId="3" xfId="0" applyNumberFormat="1" applyFont="1" applyBorder="1"/>
    <xf numFmtId="0" fontId="101" fillId="0" borderId="0" xfId="0" applyFont="1" applyFill="1" applyBorder="1"/>
    <xf numFmtId="0" fontId="4" fillId="9" borderId="0" xfId="0" applyFont="1" applyFill="1"/>
    <xf numFmtId="170" fontId="9" fillId="0" borderId="0" xfId="0" applyNumberFormat="1" applyFont="1"/>
    <xf numFmtId="3" fontId="9" fillId="0" borderId="3" xfId="0" applyNumberFormat="1" applyFont="1" applyBorder="1"/>
    <xf numFmtId="170" fontId="9" fillId="0" borderId="3" xfId="0" applyNumberFormat="1" applyFont="1" applyBorder="1" applyAlignment="1">
      <alignment horizontal="right"/>
    </xf>
    <xf numFmtId="3" fontId="53" fillId="9" borderId="0" xfId="0" applyNumberFormat="1" applyFont="1" applyFill="1"/>
    <xf numFmtId="0" fontId="0" fillId="0" borderId="0" xfId="0" applyFont="1" applyFill="1" applyBorder="1" applyAlignment="1">
      <alignment vertical="center"/>
    </xf>
    <xf numFmtId="0" fontId="9" fillId="0" borderId="0" xfId="0" applyFont="1" applyFill="1" applyBorder="1" applyAlignment="1">
      <alignment vertical="center" wrapText="1"/>
    </xf>
    <xf numFmtId="0" fontId="9" fillId="0" borderId="0" xfId="0" applyFont="1" applyFill="1" applyAlignment="1">
      <alignment horizontal="right" vertical="center" wrapText="1"/>
    </xf>
    <xf numFmtId="0" fontId="7" fillId="0" borderId="0" xfId="0" applyFont="1" applyFill="1" applyAlignment="1">
      <alignment horizontal="right" vertical="center" wrapText="1"/>
    </xf>
    <xf numFmtId="0" fontId="7" fillId="0" borderId="0" xfId="0" applyFont="1" applyFill="1" applyBorder="1" applyAlignment="1">
      <alignment horizontal="right" vertical="center" wrapText="1"/>
    </xf>
    <xf numFmtId="0" fontId="7" fillId="0" borderId="0" xfId="0" applyFont="1" applyFill="1"/>
    <xf numFmtId="0" fontId="68" fillId="0" borderId="0" xfId="0" applyFont="1"/>
    <xf numFmtId="0" fontId="101" fillId="0" borderId="0" xfId="0" applyFont="1" applyAlignment="1">
      <alignment horizontal="left"/>
    </xf>
    <xf numFmtId="0" fontId="53" fillId="0" borderId="0" xfId="0" applyFont="1" applyAlignment="1">
      <alignment vertical="center"/>
    </xf>
    <xf numFmtId="0" fontId="53" fillId="0" borderId="0" xfId="0" applyFont="1" applyFill="1" applyAlignment="1">
      <alignment horizontal="right" vertical="center"/>
    </xf>
    <xf numFmtId="0" fontId="53" fillId="0" borderId="0" xfId="0" applyFont="1" applyAlignment="1">
      <alignment horizontal="right" vertical="center"/>
    </xf>
    <xf numFmtId="0" fontId="53" fillId="9" borderId="0" xfId="0" applyFont="1" applyFill="1" applyAlignment="1"/>
    <xf numFmtId="3" fontId="53" fillId="9" borderId="0" xfId="0" applyNumberFormat="1" applyFont="1" applyFill="1" applyAlignment="1">
      <alignment horizontal="right" vertical="center"/>
    </xf>
    <xf numFmtId="164" fontId="9" fillId="9" borderId="0" xfId="2" applyNumberFormat="1" applyFont="1" applyFill="1" applyAlignment="1" applyProtection="1">
      <alignment horizontal="right" vertical="center" wrapText="1"/>
      <protection locked="0"/>
    </xf>
    <xf numFmtId="3" fontId="53" fillId="9" borderId="0" xfId="0" applyNumberFormat="1" applyFont="1" applyFill="1" applyAlignment="1"/>
    <xf numFmtId="3" fontId="53" fillId="9" borderId="0" xfId="3" applyNumberFormat="1" applyFont="1" applyFill="1" applyAlignment="1" applyProtection="1">
      <alignment horizontal="right" vertical="center" wrapText="1"/>
      <protection locked="0"/>
    </xf>
    <xf numFmtId="0" fontId="0" fillId="9" borderId="3" xfId="0" applyFont="1" applyFill="1" applyBorder="1"/>
    <xf numFmtId="0" fontId="0" fillId="9" borderId="3" xfId="0" applyFont="1" applyFill="1" applyBorder="1" applyAlignment="1">
      <alignment horizontal="center"/>
    </xf>
    <xf numFmtId="0" fontId="0" fillId="9" borderId="3" xfId="0" applyFont="1" applyFill="1" applyBorder="1" applyAlignment="1">
      <alignment horizontal="center" vertical="center"/>
    </xf>
    <xf numFmtId="0" fontId="0" fillId="9" borderId="3" xfId="0" applyFont="1" applyFill="1" applyBorder="1" applyAlignment="1">
      <alignment horizontal="center" wrapText="1"/>
    </xf>
    <xf numFmtId="3" fontId="3" fillId="0" borderId="0" xfId="0" applyNumberFormat="1" applyFont="1" applyFill="1" applyAlignment="1">
      <alignment horizontal="right"/>
    </xf>
    <xf numFmtId="3" fontId="53" fillId="0" borderId="0" xfId="0" applyNumberFormat="1" applyFont="1" applyAlignment="1">
      <alignment horizontal="right"/>
    </xf>
    <xf numFmtId="3" fontId="9" fillId="9" borderId="0" xfId="0" applyNumberFormat="1" applyFont="1" applyFill="1" applyAlignment="1">
      <alignment horizontal="right"/>
    </xf>
    <xf numFmtId="165" fontId="9" fillId="9" borderId="0" xfId="0" applyNumberFormat="1" applyFont="1" applyFill="1"/>
    <xf numFmtId="0" fontId="9" fillId="9" borderId="0" xfId="0" applyFont="1" applyFill="1" applyBorder="1"/>
    <xf numFmtId="0" fontId="53" fillId="0" borderId="0" xfId="0" applyFont="1" applyFill="1"/>
    <xf numFmtId="0" fontId="101" fillId="0" borderId="0" xfId="0" applyFont="1" applyFill="1"/>
    <xf numFmtId="167" fontId="9" fillId="9" borderId="0" xfId="0" applyNumberFormat="1" applyFont="1" applyFill="1" applyBorder="1"/>
    <xf numFmtId="9" fontId="9" fillId="9" borderId="0" xfId="0" applyNumberFormat="1" applyFont="1" applyFill="1"/>
    <xf numFmtId="3" fontId="4" fillId="9" borderId="0" xfId="0" applyNumberFormat="1" applyFont="1" applyFill="1"/>
    <xf numFmtId="1" fontId="9" fillId="0" borderId="0" xfId="0" applyNumberFormat="1" applyFont="1" applyAlignment="1">
      <alignment horizontal="right"/>
    </xf>
    <xf numFmtId="164" fontId="9" fillId="0" borderId="0" xfId="0" applyNumberFormat="1" applyFont="1" applyFill="1"/>
    <xf numFmtId="0" fontId="31" fillId="0" borderId="0" xfId="0" applyFont="1" applyFill="1"/>
    <xf numFmtId="0" fontId="98" fillId="0" borderId="0" xfId="0" applyFont="1" applyBorder="1"/>
    <xf numFmtId="165" fontId="9" fillId="0" borderId="0" xfId="0" applyNumberFormat="1" applyFont="1" applyFill="1"/>
    <xf numFmtId="0" fontId="0" fillId="9" borderId="0" xfId="0" applyFill="1" applyAlignment="1">
      <alignment horizontal="right"/>
    </xf>
    <xf numFmtId="0" fontId="9" fillId="5" borderId="0" xfId="0" applyFont="1" applyFill="1"/>
    <xf numFmtId="0" fontId="0" fillId="5" borderId="0" xfId="0" applyFill="1" applyAlignment="1">
      <alignment horizontal="right"/>
    </xf>
    <xf numFmtId="0" fontId="9" fillId="0" borderId="0" xfId="0" applyFont="1" applyFill="1" applyAlignment="1">
      <alignment horizontal="center"/>
    </xf>
    <xf numFmtId="166" fontId="9" fillId="5" borderId="0" xfId="0" applyNumberFormat="1" applyFont="1" applyFill="1"/>
    <xf numFmtId="166" fontId="9" fillId="0" borderId="0" xfId="0" applyNumberFormat="1" applyFont="1" applyFill="1"/>
    <xf numFmtId="0" fontId="8" fillId="0" borderId="0" xfId="0" applyFont="1" applyFill="1"/>
    <xf numFmtId="0" fontId="118" fillId="0" borderId="0" xfId="0" applyFont="1" applyFill="1" applyBorder="1" applyAlignment="1">
      <alignment horizontal="center" vertical="center"/>
    </xf>
    <xf numFmtId="0" fontId="9" fillId="5" borderId="0" xfId="0" applyFont="1" applyFill="1" applyAlignment="1">
      <alignment horizontal="right"/>
    </xf>
    <xf numFmtId="3" fontId="9" fillId="5" borderId="0" xfId="0" applyNumberFormat="1" applyFont="1" applyFill="1"/>
    <xf numFmtId="164" fontId="9" fillId="5" borderId="0" xfId="0" applyNumberFormat="1" applyFont="1" applyFill="1"/>
    <xf numFmtId="0" fontId="53" fillId="0" borderId="0" xfId="0" applyFont="1" applyFill="1" applyBorder="1" applyAlignment="1">
      <alignment horizontal="right" vertical="center" wrapText="1"/>
    </xf>
    <xf numFmtId="167" fontId="120" fillId="9" borderId="0" xfId="1" applyNumberFormat="1" applyFont="1" applyFill="1" applyBorder="1" applyAlignment="1">
      <alignment horizontal="right" wrapText="1"/>
    </xf>
    <xf numFmtId="3" fontId="9" fillId="9" borderId="0" xfId="0" applyNumberFormat="1" applyFont="1" applyFill="1" applyAlignment="1">
      <alignment horizontal="center"/>
    </xf>
    <xf numFmtId="0" fontId="9" fillId="9" borderId="0" xfId="0" applyFont="1" applyFill="1" applyBorder="1" applyAlignment="1">
      <alignment horizontal="center"/>
    </xf>
    <xf numFmtId="3" fontId="9" fillId="9" borderId="0" xfId="0" applyNumberFormat="1" applyFont="1" applyFill="1" applyBorder="1" applyAlignment="1">
      <alignment horizontal="center"/>
    </xf>
    <xf numFmtId="165" fontId="53" fillId="0" borderId="0" xfId="0" applyNumberFormat="1" applyFont="1"/>
    <xf numFmtId="0" fontId="9" fillId="9" borderId="0" xfId="0" applyFont="1" applyFill="1" applyBorder="1" applyAlignment="1"/>
    <xf numFmtId="3" fontId="9" fillId="9" borderId="0" xfId="0" applyNumberFormat="1" applyFont="1" applyFill="1" applyAlignment="1"/>
    <xf numFmtId="166" fontId="9" fillId="9" borderId="0" xfId="0" applyNumberFormat="1" applyFont="1" applyFill="1" applyAlignment="1"/>
    <xf numFmtId="0" fontId="53" fillId="9" borderId="3" xfId="0" applyFont="1" applyFill="1" applyBorder="1"/>
    <xf numFmtId="3" fontId="9" fillId="9" borderId="0" xfId="0" applyNumberFormat="1" applyFont="1" applyFill="1" applyBorder="1"/>
    <xf numFmtId="3" fontId="9" fillId="9" borderId="3" xfId="0" applyNumberFormat="1" applyFont="1" applyFill="1" applyBorder="1"/>
    <xf numFmtId="3" fontId="53" fillId="9" borderId="0" xfId="0" applyNumberFormat="1" applyFont="1" applyFill="1" applyBorder="1"/>
    <xf numFmtId="0" fontId="25" fillId="0" borderId="0" xfId="0" applyFont="1" applyAlignment="1"/>
    <xf numFmtId="0" fontId="53" fillId="0" borderId="0" xfId="0" applyFont="1" applyFill="1" applyAlignment="1">
      <alignment horizontal="center" vertical="center"/>
    </xf>
    <xf numFmtId="167" fontId="9" fillId="0" borderId="0" xfId="1" applyNumberFormat="1" applyFont="1" applyFill="1"/>
    <xf numFmtId="0" fontId="9" fillId="0" borderId="0" xfId="0" applyFont="1" applyFill="1" applyBorder="1" applyAlignment="1"/>
    <xf numFmtId="3" fontId="9" fillId="0" borderId="0" xfId="0" applyNumberFormat="1" applyFont="1" applyFill="1" applyAlignment="1">
      <alignment horizontal="right"/>
    </xf>
    <xf numFmtId="3" fontId="9" fillId="0" borderId="0" xfId="0" applyNumberFormat="1" applyFont="1" applyFill="1" applyAlignment="1"/>
    <xf numFmtId="166" fontId="9" fillId="0" borderId="0" xfId="0" applyNumberFormat="1" applyFont="1" applyFill="1" applyAlignment="1"/>
    <xf numFmtId="3" fontId="0" fillId="0" borderId="0" xfId="0" applyNumberFormat="1" applyFill="1" applyAlignment="1">
      <alignment horizontal="right"/>
    </xf>
    <xf numFmtId="165" fontId="81" fillId="0" borderId="0" xfId="0" applyNumberFormat="1" applyFont="1" applyFill="1" applyBorder="1"/>
    <xf numFmtId="0" fontId="53" fillId="9" borderId="0" xfId="0" applyFont="1" applyFill="1" applyBorder="1" applyAlignment="1">
      <alignment horizontal="left" vertical="center" wrapText="1"/>
    </xf>
    <xf numFmtId="0" fontId="53" fillId="9" borderId="0" xfId="0" applyFont="1" applyFill="1" applyBorder="1" applyAlignment="1">
      <alignment horizontal="left"/>
    </xf>
    <xf numFmtId="0" fontId="68" fillId="9" borderId="0" xfId="0" applyFont="1" applyFill="1"/>
    <xf numFmtId="0" fontId="68" fillId="9" borderId="0" xfId="0" applyFont="1" applyFill="1" applyBorder="1"/>
    <xf numFmtId="3" fontId="7" fillId="0" borderId="0" xfId="0" applyNumberFormat="1" applyFont="1" applyFill="1" applyAlignment="1">
      <alignment horizontal="right" vertical="center" wrapText="1"/>
    </xf>
    <xf numFmtId="0" fontId="53" fillId="0" borderId="0" xfId="0" applyFont="1" applyFill="1" applyBorder="1" applyAlignment="1">
      <alignment horizontal="left" vertical="center" wrapText="1"/>
    </xf>
    <xf numFmtId="0" fontId="59" fillId="0" borderId="0" xfId="0" applyFont="1" applyFill="1"/>
    <xf numFmtId="3" fontId="59" fillId="0" borderId="0" xfId="0" applyNumberFormat="1" applyFont="1" applyFill="1" applyBorder="1"/>
    <xf numFmtId="167" fontId="53" fillId="0" borderId="0" xfId="1" applyNumberFormat="1" applyFont="1" applyFill="1" applyBorder="1" applyAlignment="1">
      <alignment horizontal="right" vertical="center" wrapText="1"/>
    </xf>
    <xf numFmtId="166" fontId="53" fillId="0" borderId="0" xfId="0" applyNumberFormat="1" applyFont="1" applyFill="1" applyBorder="1" applyAlignment="1">
      <alignment horizontal="right" vertical="center" wrapText="1"/>
    </xf>
    <xf numFmtId="0" fontId="68" fillId="0" borderId="0" xfId="0" applyFont="1" applyFill="1"/>
    <xf numFmtId="0" fontId="68" fillId="0" borderId="0" xfId="0" applyFont="1" applyFill="1" applyBorder="1"/>
    <xf numFmtId="0" fontId="16" fillId="0" borderId="0" xfId="0" applyFont="1" applyAlignment="1">
      <alignment horizontal="left"/>
    </xf>
    <xf numFmtId="0" fontId="53" fillId="9" borderId="0" xfId="0" applyFont="1" applyFill="1" applyAlignment="1">
      <alignment horizontal="right"/>
    </xf>
    <xf numFmtId="166" fontId="53" fillId="9" borderId="0" xfId="0" applyNumberFormat="1" applyFont="1" applyFill="1" applyAlignment="1">
      <alignment horizontal="right"/>
    </xf>
    <xf numFmtId="3" fontId="4" fillId="0" borderId="0" xfId="0" applyNumberFormat="1" applyFont="1"/>
    <xf numFmtId="3" fontId="53" fillId="0" borderId="0" xfId="0" applyNumberFormat="1" applyFont="1" applyBorder="1"/>
    <xf numFmtId="165" fontId="0" fillId="0" borderId="0" xfId="0" applyNumberFormat="1" applyFont="1" applyBorder="1"/>
    <xf numFmtId="165" fontId="9" fillId="0" borderId="0" xfId="0" applyNumberFormat="1" applyFont="1" applyBorder="1"/>
    <xf numFmtId="3" fontId="9" fillId="0" borderId="0" xfId="0" applyNumberFormat="1" applyFont="1" applyBorder="1" applyAlignment="1">
      <alignment horizontal="right"/>
    </xf>
    <xf numFmtId="166" fontId="0" fillId="0" borderId="0" xfId="0" applyNumberFormat="1" applyFont="1" applyAlignment="1">
      <alignment vertical="center"/>
    </xf>
    <xf numFmtId="3" fontId="0" fillId="0" borderId="0" xfId="0" applyNumberFormat="1" applyFont="1" applyAlignment="1">
      <alignment vertical="center"/>
    </xf>
    <xf numFmtId="3" fontId="4" fillId="0" borderId="0" xfId="0" applyNumberFormat="1" applyFont="1" applyAlignment="1">
      <alignment vertical="center"/>
    </xf>
    <xf numFmtId="15" fontId="8" fillId="0" borderId="0" xfId="0" applyNumberFormat="1" applyFont="1"/>
    <xf numFmtId="0" fontId="53" fillId="0" borderId="0" xfId="0" applyFont="1" applyFill="1" applyAlignment="1">
      <alignment wrapText="1"/>
    </xf>
    <xf numFmtId="0" fontId="53" fillId="0" borderId="0" xfId="0" applyFont="1" applyAlignment="1">
      <alignment wrapText="1"/>
    </xf>
    <xf numFmtId="0" fontId="4" fillId="0" borderId="0" xfId="0" applyFont="1" applyAlignment="1">
      <alignment horizontal="right"/>
    </xf>
    <xf numFmtId="0" fontId="9" fillId="9" borderId="0" xfId="0" applyFont="1" applyFill="1" applyAlignment="1">
      <alignment horizontal="right"/>
    </xf>
    <xf numFmtId="166" fontId="9" fillId="0" borderId="0" xfId="4" applyNumberFormat="1" applyFont="1"/>
    <xf numFmtId="3" fontId="0" fillId="0" borderId="0" xfId="0" applyNumberFormat="1" applyFont="1" applyFill="1"/>
    <xf numFmtId="3" fontId="53" fillId="9" borderId="0" xfId="0" applyNumberFormat="1" applyFont="1" applyFill="1" applyAlignment="1">
      <alignment vertical="center"/>
    </xf>
    <xf numFmtId="1" fontId="9" fillId="0" borderId="0" xfId="0" applyNumberFormat="1" applyFont="1" applyFill="1"/>
    <xf numFmtId="0" fontId="53" fillId="0" borderId="3" xfId="0" applyFont="1" applyBorder="1"/>
    <xf numFmtId="0" fontId="53" fillId="0" borderId="3" xfId="0" applyFont="1" applyFill="1" applyBorder="1" applyAlignment="1">
      <alignment horizontal="center" wrapText="1"/>
    </xf>
    <xf numFmtId="166" fontId="53" fillId="0" borderId="1" xfId="4" applyNumberFormat="1" applyFont="1" applyBorder="1"/>
    <xf numFmtId="3" fontId="53" fillId="0" borderId="0" xfId="0" applyNumberFormat="1" applyFont="1" applyFill="1"/>
    <xf numFmtId="3" fontId="53" fillId="9" borderId="1" xfId="0" applyNumberFormat="1" applyFont="1" applyFill="1" applyBorder="1"/>
    <xf numFmtId="166" fontId="53" fillId="0" borderId="1" xfId="0" applyNumberFormat="1" applyFont="1" applyBorder="1"/>
    <xf numFmtId="3" fontId="53" fillId="9" borderId="6" xfId="0" applyNumberFormat="1" applyFont="1" applyFill="1" applyBorder="1" applyAlignment="1">
      <alignment horizontal="right"/>
    </xf>
    <xf numFmtId="3" fontId="53" fillId="9" borderId="6" xfId="0" applyNumberFormat="1" applyFont="1" applyFill="1" applyBorder="1"/>
    <xf numFmtId="0" fontId="53" fillId="0" borderId="0" xfId="0" applyFont="1" applyFill="1" applyAlignment="1">
      <alignment horizontal="right"/>
    </xf>
    <xf numFmtId="0" fontId="0" fillId="9" borderId="0" xfId="0" applyFont="1" applyFill="1" applyAlignment="1">
      <alignment vertical="center" wrapText="1"/>
    </xf>
    <xf numFmtId="1" fontId="53" fillId="9" borderId="1" xfId="0" applyNumberFormat="1" applyFont="1" applyFill="1" applyBorder="1"/>
    <xf numFmtId="1" fontId="53" fillId="9" borderId="0" xfId="0" applyNumberFormat="1" applyFont="1" applyFill="1"/>
    <xf numFmtId="0" fontId="9" fillId="0" borderId="0" xfId="0" applyFont="1" applyFill="1" applyBorder="1" applyAlignment="1">
      <alignment horizontal="right"/>
    </xf>
    <xf numFmtId="0" fontId="9" fillId="9" borderId="0" xfId="0" applyFont="1" applyFill="1" applyBorder="1" applyAlignment="1">
      <alignment horizontal="right"/>
    </xf>
    <xf numFmtId="166" fontId="9" fillId="0" borderId="0" xfId="0" applyNumberFormat="1" applyFont="1" applyFill="1" applyBorder="1"/>
    <xf numFmtId="166" fontId="9" fillId="9" borderId="0" xfId="0" applyNumberFormat="1" applyFont="1" applyFill="1" applyBorder="1"/>
    <xf numFmtId="1" fontId="9" fillId="0" borderId="0" xfId="0" applyNumberFormat="1" applyFont="1" applyFill="1" applyBorder="1"/>
    <xf numFmtId="1" fontId="9" fillId="9" borderId="0" xfId="0" applyNumberFormat="1" applyFont="1" applyFill="1" applyBorder="1"/>
    <xf numFmtId="0" fontId="4" fillId="0" borderId="0" xfId="0" applyFont="1" applyAlignment="1">
      <alignment horizontal="center"/>
    </xf>
    <xf numFmtId="0" fontId="53" fillId="0" borderId="0" xfId="0" applyNumberFormat="1" applyFont="1" applyBorder="1"/>
    <xf numFmtId="49" fontId="53" fillId="0" borderId="0" xfId="0" applyNumberFormat="1" applyFont="1" applyBorder="1" applyAlignment="1">
      <alignment horizontal="left"/>
    </xf>
    <xf numFmtId="49" fontId="53" fillId="0" borderId="0" xfId="0" applyNumberFormat="1" applyFont="1" applyBorder="1"/>
    <xf numFmtId="49" fontId="53" fillId="0" borderId="0" xfId="0" applyNumberFormat="1" applyFont="1" applyBorder="1" applyAlignment="1">
      <alignment horizontal="right"/>
    </xf>
    <xf numFmtId="3" fontId="4" fillId="0" borderId="0" xfId="0" applyNumberFormat="1" applyFont="1" applyFill="1"/>
    <xf numFmtId="0" fontId="9" fillId="0" borderId="0" xfId="0" applyFont="1" applyFill="1" applyAlignment="1">
      <alignment wrapText="1"/>
    </xf>
    <xf numFmtId="9" fontId="9" fillId="0" borderId="0" xfId="0" applyNumberFormat="1" applyFont="1" applyFill="1"/>
    <xf numFmtId="9" fontId="9" fillId="0" borderId="0" xfId="0" applyNumberFormat="1" applyFont="1"/>
    <xf numFmtId="4" fontId="9" fillId="0" borderId="0" xfId="0" applyNumberFormat="1" applyFont="1" applyFill="1"/>
    <xf numFmtId="0" fontId="9" fillId="0" borderId="0" xfId="0" applyFont="1" applyAlignment="1"/>
    <xf numFmtId="0" fontId="53" fillId="9" borderId="0" xfId="0" applyFont="1" applyFill="1" applyAlignment="1">
      <alignment horizontal="center" vertical="center"/>
    </xf>
    <xf numFmtId="167" fontId="9" fillId="9" borderId="0" xfId="1" applyNumberFormat="1" applyFont="1" applyFill="1"/>
    <xf numFmtId="14" fontId="59" fillId="9" borderId="0" xfId="0" applyNumberFormat="1" applyFont="1" applyFill="1" applyAlignment="1">
      <alignment horizontal="center" vertical="center" wrapText="1"/>
    </xf>
    <xf numFmtId="3" fontId="9" fillId="9" borderId="0" xfId="0" applyNumberFormat="1" applyFont="1" applyFill="1" applyAlignment="1">
      <alignment horizontal="right" vertical="center" wrapText="1"/>
    </xf>
    <xf numFmtId="3" fontId="9" fillId="9" borderId="0" xfId="0" applyNumberFormat="1" applyFont="1" applyFill="1" applyBorder="1" applyAlignment="1">
      <alignment horizontal="right" vertical="center" wrapText="1"/>
    </xf>
    <xf numFmtId="0" fontId="53" fillId="9" borderId="0" xfId="0" applyFont="1" applyFill="1" applyBorder="1" applyAlignment="1">
      <alignment horizontal="right" vertical="center" wrapText="1"/>
    </xf>
    <xf numFmtId="3" fontId="0" fillId="0" borderId="0" xfId="0" applyNumberFormat="1" applyFont="1" applyAlignment="1">
      <alignment vertical="center" wrapText="1"/>
    </xf>
    <xf numFmtId="0" fontId="0" fillId="9" borderId="0" xfId="0" applyFont="1" applyFill="1" applyAlignment="1">
      <alignment vertical="center"/>
    </xf>
    <xf numFmtId="0" fontId="0" fillId="0" borderId="3" xfId="0" applyFont="1" applyBorder="1" applyAlignment="1">
      <alignment horizontal="center" vertical="center"/>
    </xf>
    <xf numFmtId="3" fontId="9" fillId="0" borderId="3" xfId="0" applyNumberFormat="1" applyFont="1" applyBorder="1" applyAlignment="1">
      <alignment vertical="center"/>
    </xf>
    <xf numFmtId="3" fontId="46" fillId="0" borderId="0" xfId="0" applyNumberFormat="1" applyFont="1" applyAlignment="1">
      <alignment vertical="center"/>
    </xf>
    <xf numFmtId="3" fontId="9" fillId="0" borderId="0" xfId="1" applyNumberFormat="1" applyFont="1" applyAlignment="1"/>
    <xf numFmtId="165" fontId="9" fillId="0" borderId="0" xfId="0" applyNumberFormat="1" applyFont="1" applyAlignment="1"/>
    <xf numFmtId="0" fontId="47" fillId="0" borderId="3" xfId="0" applyFont="1" applyBorder="1"/>
    <xf numFmtId="0" fontId="39" fillId="0" borderId="3" xfId="0" applyFont="1" applyBorder="1"/>
    <xf numFmtId="3" fontId="39" fillId="0" borderId="3" xfId="0" applyNumberFormat="1" applyFont="1" applyBorder="1"/>
    <xf numFmtId="0" fontId="121" fillId="0" borderId="0" xfId="0" applyFont="1" applyAlignment="1">
      <alignment vertical="center"/>
    </xf>
    <xf numFmtId="0" fontId="3" fillId="0" borderId="0" xfId="0" applyFont="1" applyAlignment="1">
      <alignment vertical="center"/>
    </xf>
    <xf numFmtId="0" fontId="0" fillId="0" borderId="0" xfId="0" applyFont="1" applyAlignment="1">
      <alignment horizontal="center" vertical="center"/>
    </xf>
    <xf numFmtId="164" fontId="9" fillId="0" borderId="0" xfId="0" applyNumberFormat="1" applyFont="1" applyAlignment="1">
      <alignment vertical="center"/>
    </xf>
    <xf numFmtId="164" fontId="53" fillId="9" borderId="0" xfId="0" applyNumberFormat="1" applyFont="1" applyFill="1" applyAlignment="1">
      <alignment vertical="center"/>
    </xf>
    <xf numFmtId="0" fontId="53" fillId="0" borderId="0" xfId="0" applyFont="1" applyAlignment="1"/>
    <xf numFmtId="0" fontId="0" fillId="0" borderId="0" xfId="0" applyFont="1" applyBorder="1" applyAlignment="1">
      <alignment horizontal="left" vertical="center" wrapText="1"/>
    </xf>
    <xf numFmtId="0" fontId="0" fillId="0" borderId="0" xfId="0" applyFont="1" applyBorder="1" applyAlignment="1">
      <alignment horizontal="center"/>
    </xf>
    <xf numFmtId="0" fontId="53" fillId="0" borderId="0" xfId="0" applyFont="1" applyBorder="1" applyAlignment="1">
      <alignment vertical="center"/>
    </xf>
    <xf numFmtId="0" fontId="0" fillId="0" borderId="0" xfId="0" applyFont="1" applyBorder="1" applyAlignment="1">
      <alignment horizontal="right" vertical="center"/>
    </xf>
    <xf numFmtId="167" fontId="53" fillId="0" borderId="0" xfId="1" applyNumberFormat="1" applyFont="1" applyBorder="1" applyAlignment="1">
      <alignment horizontal="right" vertical="center" wrapText="1"/>
    </xf>
    <xf numFmtId="0" fontId="0" fillId="0" borderId="0" xfId="0" applyFont="1" applyBorder="1" applyAlignment="1">
      <alignment vertical="center" wrapText="1"/>
    </xf>
    <xf numFmtId="0" fontId="4" fillId="0" borderId="0" xfId="0" applyFont="1" applyBorder="1" applyAlignment="1">
      <alignment vertical="center" wrapText="1"/>
    </xf>
    <xf numFmtId="167" fontId="53" fillId="0" borderId="0" xfId="1" applyNumberFormat="1" applyFont="1" applyBorder="1" applyAlignment="1">
      <alignment horizontal="right" wrapText="1"/>
    </xf>
    <xf numFmtId="0" fontId="120" fillId="9" borderId="0" xfId="0" applyFont="1" applyFill="1" applyBorder="1" applyAlignment="1">
      <alignment wrapText="1"/>
    </xf>
    <xf numFmtId="0" fontId="4" fillId="9" borderId="0" xfId="0" applyFont="1" applyFill="1" applyBorder="1" applyAlignment="1">
      <alignment wrapText="1"/>
    </xf>
    <xf numFmtId="0" fontId="123" fillId="0" borderId="0" xfId="0" applyFont="1"/>
    <xf numFmtId="4" fontId="9" fillId="9" borderId="0" xfId="0" applyNumberFormat="1" applyFont="1" applyFill="1"/>
    <xf numFmtId="4" fontId="9" fillId="0" borderId="0" xfId="0" applyNumberFormat="1" applyFont="1"/>
    <xf numFmtId="4" fontId="0" fillId="0" borderId="0" xfId="0" applyNumberFormat="1" applyFont="1" applyBorder="1"/>
    <xf numFmtId="4" fontId="4" fillId="0" borderId="0" xfId="0" applyNumberFormat="1" applyFont="1" applyFill="1"/>
    <xf numFmtId="4" fontId="0" fillId="0" borderId="0" xfId="0" applyNumberFormat="1" applyFont="1"/>
    <xf numFmtId="0" fontId="0" fillId="0" borderId="3" xfId="0" applyFont="1" applyBorder="1" applyAlignment="1">
      <alignment horizontal="right" wrapText="1"/>
    </xf>
    <xf numFmtId="165" fontId="0" fillId="0" borderId="0" xfId="0" applyNumberFormat="1" applyFont="1" applyAlignment="1">
      <alignment vertical="center"/>
    </xf>
    <xf numFmtId="0" fontId="46" fillId="0" borderId="0" xfId="0" applyFont="1" applyBorder="1"/>
    <xf numFmtId="0" fontId="9" fillId="0" borderId="0" xfId="0" applyFont="1" applyFill="1" applyAlignment="1">
      <alignment vertical="center"/>
    </xf>
    <xf numFmtId="0" fontId="53" fillId="9" borderId="0" xfId="0" applyFont="1" applyFill="1" applyAlignment="1">
      <alignment vertical="center"/>
    </xf>
    <xf numFmtId="0" fontId="0" fillId="4" borderId="0" xfId="0" applyFont="1" applyFill="1"/>
    <xf numFmtId="0" fontId="104" fillId="6" borderId="0" xfId="0" applyFont="1" applyFill="1" applyAlignment="1">
      <alignment horizontal="left"/>
    </xf>
    <xf numFmtId="0" fontId="104" fillId="6" borderId="0" xfId="0" applyFont="1" applyFill="1"/>
    <xf numFmtId="0" fontId="104" fillId="0" borderId="0" xfId="0" applyFont="1" applyFill="1" applyAlignment="1">
      <alignment horizontal="left"/>
    </xf>
    <xf numFmtId="0" fontId="104" fillId="0" borderId="0" xfId="0" applyFont="1" applyFill="1"/>
    <xf numFmtId="0" fontId="124" fillId="0" borderId="0" xfId="0" applyFont="1" applyAlignment="1">
      <alignment horizontal="left"/>
    </xf>
    <xf numFmtId="0" fontId="4" fillId="7" borderId="0" xfId="0" applyFont="1" applyFill="1" applyBorder="1"/>
    <xf numFmtId="0" fontId="125" fillId="0" borderId="0" xfId="5" applyFont="1" applyAlignment="1">
      <alignment horizontal="left"/>
    </xf>
    <xf numFmtId="0" fontId="0" fillId="7" borderId="0" xfId="0" applyFont="1" applyFill="1"/>
    <xf numFmtId="0" fontId="0" fillId="0" borderId="0" xfId="0" applyFont="1" applyFill="1" applyBorder="1" applyAlignment="1">
      <alignment wrapText="1"/>
    </xf>
    <xf numFmtId="0" fontId="4" fillId="0" borderId="0" xfId="0" applyFont="1" applyAlignment="1"/>
    <xf numFmtId="165" fontId="9" fillId="0" borderId="0" xfId="0" applyNumberFormat="1" applyFont="1" applyFill="1" applyBorder="1" applyAlignment="1">
      <alignment horizontal="right" vertical="center" wrapText="1"/>
    </xf>
    <xf numFmtId="0" fontId="104" fillId="0" borderId="0" xfId="0" applyFont="1" applyFill="1" applyBorder="1" applyAlignment="1">
      <alignment horizontal="left" vertical="top" wrapText="1"/>
    </xf>
    <xf numFmtId="165" fontId="104" fillId="0" borderId="0" xfId="0" applyNumberFormat="1" applyFont="1" applyFill="1" applyBorder="1" applyAlignment="1">
      <alignment horizontal="left" vertical="top" wrapText="1"/>
    </xf>
    <xf numFmtId="165" fontId="104" fillId="0" borderId="0" xfId="0" applyNumberFormat="1" applyFont="1" applyFill="1" applyBorder="1" applyAlignment="1">
      <alignment horizontal="right"/>
    </xf>
    <xf numFmtId="0" fontId="104" fillId="0" borderId="0" xfId="0" applyFont="1" applyFill="1" applyAlignment="1">
      <alignment horizontal="right"/>
    </xf>
    <xf numFmtId="165" fontId="104" fillId="0" borderId="0" xfId="0" applyNumberFormat="1" applyFont="1" applyFill="1"/>
    <xf numFmtId="165" fontId="104" fillId="0" borderId="0" xfId="0" applyNumberFormat="1" applyFont="1" applyFill="1" applyAlignment="1">
      <alignment horizontal="right"/>
    </xf>
    <xf numFmtId="0" fontId="104" fillId="0" borderId="0" xfId="0" applyFont="1" applyAlignment="1">
      <alignment horizontal="left"/>
    </xf>
    <xf numFmtId="0" fontId="104" fillId="0" borderId="0" xfId="0" applyFont="1" applyAlignment="1" applyProtection="1">
      <alignment vertical="top" wrapText="1" readingOrder="1"/>
      <protection locked="0"/>
    </xf>
    <xf numFmtId="0" fontId="104" fillId="0" borderId="0" xfId="0" applyFont="1" applyAlignment="1">
      <alignment wrapText="1"/>
    </xf>
    <xf numFmtId="0" fontId="104" fillId="0" borderId="0" xfId="0" applyFont="1"/>
    <xf numFmtId="0" fontId="120" fillId="0" borderId="0" xfId="0" applyFont="1"/>
    <xf numFmtId="3" fontId="104" fillId="0" borderId="0" xfId="0" applyNumberFormat="1" applyFont="1"/>
    <xf numFmtId="165" fontId="104" fillId="0" borderId="0" xfId="0" applyNumberFormat="1" applyFont="1"/>
    <xf numFmtId="3" fontId="120" fillId="0" borderId="0" xfId="0" applyNumberFormat="1" applyFont="1"/>
    <xf numFmtId="0" fontId="20" fillId="9" borderId="0" xfId="0" applyFont="1" applyFill="1" applyAlignment="1">
      <alignment vertical="center"/>
    </xf>
    <xf numFmtId="0" fontId="0" fillId="9" borderId="0" xfId="0" applyFill="1" applyBorder="1"/>
    <xf numFmtId="0" fontId="25" fillId="9" borderId="0" xfId="0" applyFont="1" applyFill="1"/>
    <xf numFmtId="0" fontId="20" fillId="9" borderId="0" xfId="0" applyFont="1" applyFill="1"/>
    <xf numFmtId="0" fontId="20" fillId="9" borderId="0" xfId="0" applyFont="1" applyFill="1" applyBorder="1"/>
    <xf numFmtId="1" fontId="104" fillId="0" borderId="0" xfId="0" applyNumberFormat="1" applyFont="1"/>
    <xf numFmtId="9" fontId="104" fillId="0" borderId="0" xfId="0" applyNumberFormat="1" applyFont="1"/>
    <xf numFmtId="49" fontId="120" fillId="0" borderId="0" xfId="0" applyNumberFormat="1" applyFont="1"/>
    <xf numFmtId="0" fontId="104" fillId="0" borderId="0" xfId="0" applyFont="1" applyBorder="1"/>
    <xf numFmtId="0" fontId="104" fillId="0" borderId="0" xfId="0" applyFont="1" applyAlignment="1">
      <alignment horizontal="right"/>
    </xf>
    <xf numFmtId="3" fontId="104" fillId="0" borderId="0" xfId="0" applyNumberFormat="1" applyFont="1" applyAlignment="1">
      <alignment horizontal="right"/>
    </xf>
    <xf numFmtId="3" fontId="104" fillId="0" borderId="0" xfId="0" applyNumberFormat="1" applyFont="1" applyFill="1"/>
    <xf numFmtId="3" fontId="104" fillId="0" borderId="0" xfId="0" applyNumberFormat="1" applyFont="1" applyFill="1" applyAlignment="1">
      <alignment horizontal="right"/>
    </xf>
    <xf numFmtId="0" fontId="127" fillId="0" borderId="0" xfId="0" applyFont="1"/>
    <xf numFmtId="0" fontId="128" fillId="0" borderId="0" xfId="0" applyFont="1" applyFill="1" applyBorder="1"/>
    <xf numFmtId="3" fontId="128" fillId="0" borderId="0" xfId="0" applyNumberFormat="1" applyFont="1" applyFill="1" applyBorder="1"/>
    <xf numFmtId="3" fontId="129" fillId="0" borderId="0" xfId="0" applyNumberFormat="1" applyFont="1" applyFill="1" applyBorder="1"/>
    <xf numFmtId="0" fontId="129" fillId="0" borderId="0" xfId="0" applyFont="1" applyFill="1" applyBorder="1"/>
    <xf numFmtId="0" fontId="129" fillId="0" borderId="0" xfId="0" applyNumberFormat="1" applyFont="1" applyFill="1" applyBorder="1"/>
    <xf numFmtId="0" fontId="104" fillId="0" borderId="0" xfId="0" applyFont="1" applyFill="1" applyBorder="1"/>
    <xf numFmtId="0" fontId="120" fillId="0" borderId="0" xfId="0" applyNumberFormat="1" applyFont="1" applyFill="1" applyBorder="1"/>
    <xf numFmtId="0" fontId="120" fillId="0" borderId="0" xfId="0" applyFont="1" applyFill="1"/>
    <xf numFmtId="0" fontId="120" fillId="0" borderId="0" xfId="0" applyFont="1" applyFill="1" applyBorder="1"/>
    <xf numFmtId="3" fontId="104" fillId="0" borderId="0" xfId="0" applyNumberFormat="1" applyFont="1" applyFill="1" applyBorder="1"/>
    <xf numFmtId="3" fontId="120" fillId="0" borderId="0" xfId="0" applyNumberFormat="1" applyFont="1" applyFill="1"/>
    <xf numFmtId="3" fontId="120" fillId="0" borderId="0" xfId="0" applyNumberFormat="1" applyFont="1" applyFill="1" applyBorder="1"/>
    <xf numFmtId="0" fontId="129" fillId="0" borderId="0" xfId="0" applyFont="1" applyFill="1"/>
    <xf numFmtId="3" fontId="129" fillId="0" borderId="0" xfId="0" applyNumberFormat="1" applyFont="1" applyFill="1"/>
    <xf numFmtId="165" fontId="129" fillId="0" borderId="0" xfId="0" applyNumberFormat="1" applyFont="1" applyFill="1"/>
    <xf numFmtId="0" fontId="129" fillId="0" borderId="0" xfId="0" applyFont="1" applyFill="1" applyAlignment="1">
      <alignment horizontal="left"/>
    </xf>
    <xf numFmtId="0" fontId="30" fillId="0" borderId="0" xfId="0" applyFont="1" applyFill="1" applyAlignment="1">
      <alignment horizontal="left"/>
    </xf>
    <xf numFmtId="3" fontId="30" fillId="0" borderId="0" xfId="0" applyNumberFormat="1" applyFont="1" applyFill="1" applyBorder="1"/>
    <xf numFmtId="3" fontId="120" fillId="0" borderId="0" xfId="0" applyNumberFormat="1" applyFont="1" applyBorder="1"/>
    <xf numFmtId="165" fontId="53" fillId="0" borderId="0" xfId="0" applyNumberFormat="1" applyFont="1" applyBorder="1" applyAlignment="1">
      <alignment horizontal="center"/>
    </xf>
    <xf numFmtId="0" fontId="8" fillId="0" borderId="0" xfId="0" applyFont="1" applyFill="1" applyBorder="1"/>
    <xf numFmtId="0" fontId="53" fillId="5" borderId="0" xfId="0" applyFont="1" applyFill="1"/>
    <xf numFmtId="0" fontId="4" fillId="5" borderId="0" xfId="0" applyFont="1" applyFill="1"/>
    <xf numFmtId="0" fontId="4" fillId="5" borderId="0" xfId="0" applyFont="1" applyFill="1" applyAlignment="1">
      <alignment horizontal="right"/>
    </xf>
    <xf numFmtId="3" fontId="4" fillId="5" borderId="0" xfId="0" applyNumberFormat="1" applyFont="1" applyFill="1"/>
    <xf numFmtId="0" fontId="53" fillId="5" borderId="0" xfId="0" applyFont="1" applyFill="1" applyAlignment="1">
      <alignment horizontal="center"/>
    </xf>
    <xf numFmtId="0" fontId="130" fillId="0" borderId="0" xfId="0" applyFont="1" applyFill="1" applyBorder="1" applyAlignment="1">
      <alignment horizontal="left" vertical="center"/>
    </xf>
    <xf numFmtId="0" fontId="4" fillId="0" borderId="0" xfId="0" applyFont="1" applyAlignment="1">
      <alignment horizontal="left" wrapText="1"/>
    </xf>
    <xf numFmtId="166" fontId="104" fillId="0" borderId="0" xfId="0" applyNumberFormat="1" applyFont="1" applyFill="1"/>
    <xf numFmtId="3" fontId="9" fillId="0" borderId="0" xfId="1" applyNumberFormat="1" applyFont="1" applyBorder="1"/>
    <xf numFmtId="166" fontId="0" fillId="0" borderId="0" xfId="0" applyNumberFormat="1" applyFill="1" applyBorder="1"/>
    <xf numFmtId="0" fontId="4" fillId="0" borderId="0" xfId="0" applyFont="1" applyBorder="1" applyAlignment="1">
      <alignment horizontal="center" wrapText="1"/>
    </xf>
    <xf numFmtId="0" fontId="101" fillId="0" borderId="0" xfId="0" applyFont="1" applyBorder="1" applyAlignment="1">
      <alignment horizontal="center" wrapText="1"/>
    </xf>
    <xf numFmtId="0" fontId="8" fillId="0" borderId="0" xfId="0" applyFont="1" applyBorder="1" applyAlignment="1">
      <alignment horizontal="center" wrapText="1"/>
    </xf>
    <xf numFmtId="166" fontId="0" fillId="0" borderId="0" xfId="0" applyNumberFormat="1" applyBorder="1"/>
    <xf numFmtId="166" fontId="104" fillId="0" borderId="0" xfId="0" applyNumberFormat="1" applyFont="1" applyBorder="1"/>
    <xf numFmtId="0" fontId="53" fillId="0" borderId="0" xfId="0" applyFont="1" applyBorder="1" applyAlignment="1">
      <alignment horizontal="center" wrapText="1"/>
    </xf>
    <xf numFmtId="166" fontId="9" fillId="0" borderId="0" xfId="4" applyNumberFormat="1" applyFont="1" applyFill="1" applyBorder="1"/>
    <xf numFmtId="0" fontId="60" fillId="0" borderId="0" xfId="0" applyFont="1" applyBorder="1" applyAlignment="1">
      <alignment horizontal="center" wrapText="1"/>
    </xf>
    <xf numFmtId="0" fontId="59" fillId="0" borderId="0" xfId="0" applyFont="1" applyBorder="1" applyAlignment="1">
      <alignment horizontal="center" wrapText="1"/>
    </xf>
    <xf numFmtId="166" fontId="9" fillId="0" borderId="0" xfId="4" applyNumberFormat="1" applyFont="1" applyBorder="1"/>
    <xf numFmtId="3" fontId="0" fillId="0" borderId="0" xfId="0" applyNumberFormat="1" applyFill="1" applyBorder="1"/>
    <xf numFmtId="164" fontId="9" fillId="0" borderId="0" xfId="0" applyNumberFormat="1" applyFont="1" applyBorder="1"/>
    <xf numFmtId="0" fontId="46" fillId="0" borderId="0" xfId="0" applyFont="1" applyBorder="1" applyAlignment="1">
      <alignment horizontal="center"/>
    </xf>
    <xf numFmtId="0" fontId="101" fillId="0" borderId="0" xfId="0" applyFont="1" applyAlignment="1">
      <alignment vertical="center"/>
    </xf>
    <xf numFmtId="9" fontId="31" fillId="0" borderId="0" xfId="0" applyNumberFormat="1" applyFont="1"/>
    <xf numFmtId="0" fontId="87" fillId="0" borderId="0" xfId="0" applyFont="1" applyFill="1"/>
    <xf numFmtId="0" fontId="0" fillId="0" borderId="0" xfId="0" applyFill="1" applyAlignment="1">
      <alignment vertical="center"/>
    </xf>
    <xf numFmtId="0" fontId="53" fillId="5" borderId="0" xfId="0" applyFont="1" applyFill="1" applyBorder="1"/>
    <xf numFmtId="3" fontId="53" fillId="5" borderId="0" xfId="0" applyNumberFormat="1" applyFont="1" applyFill="1" applyBorder="1"/>
    <xf numFmtId="0" fontId="130" fillId="0" borderId="0" xfId="0" applyFont="1" applyFill="1" applyBorder="1" applyAlignment="1">
      <alignment vertical="center"/>
    </xf>
    <xf numFmtId="0" fontId="9" fillId="0" borderId="0" xfId="0" applyFont="1" applyBorder="1" applyAlignment="1">
      <alignment horizontal="left" wrapText="1"/>
    </xf>
    <xf numFmtId="167" fontId="104" fillId="0" borderId="0" xfId="0" applyNumberFormat="1" applyFont="1" applyBorder="1"/>
    <xf numFmtId="0" fontId="104" fillId="0" borderId="0" xfId="0" applyNumberFormat="1" applyFont="1" applyBorder="1"/>
    <xf numFmtId="0" fontId="131" fillId="0" borderId="0" xfId="0" applyFont="1" applyFill="1" applyBorder="1"/>
    <xf numFmtId="3" fontId="8" fillId="0" borderId="0" xfId="0" applyNumberFormat="1" applyFont="1" applyAlignment="1">
      <alignment horizontal="center" vertical="center" wrapText="1"/>
    </xf>
    <xf numFmtId="0" fontId="8" fillId="0" borderId="0" xfId="0" applyFont="1" applyBorder="1" applyAlignment="1">
      <alignment vertical="center"/>
    </xf>
    <xf numFmtId="0" fontId="101" fillId="0" borderId="0" xfId="0" applyFont="1" applyBorder="1"/>
    <xf numFmtId="0" fontId="101" fillId="0" borderId="0" xfId="0" applyFont="1" applyAlignment="1">
      <alignment horizontal="left" vertical="center" wrapText="1"/>
    </xf>
    <xf numFmtId="0" fontId="132" fillId="0" borderId="0" xfId="0" applyFont="1" applyAlignment="1" applyProtection="1">
      <alignment horizontal="left" vertical="top" wrapText="1" readingOrder="1"/>
      <protection locked="0"/>
    </xf>
    <xf numFmtId="0" fontId="129" fillId="0" borderId="0" xfId="0" applyFont="1"/>
    <xf numFmtId="0" fontId="108" fillId="0" borderId="0" xfId="0" applyFont="1" applyBorder="1"/>
    <xf numFmtId="167" fontId="101" fillId="0" borderId="0" xfId="0" applyNumberFormat="1" applyFont="1" applyFill="1" applyBorder="1"/>
    <xf numFmtId="0" fontId="16" fillId="0" borderId="0" xfId="0" applyFont="1" applyAlignment="1"/>
    <xf numFmtId="0" fontId="130" fillId="0" borderId="0" xfId="0" applyFont="1" applyFill="1" applyBorder="1" applyAlignment="1">
      <alignment horizontal="left" vertical="center"/>
    </xf>
    <xf numFmtId="0" fontId="130" fillId="0" borderId="0" xfId="0" applyFont="1" applyFill="1" applyBorder="1" applyAlignment="1">
      <alignment horizontal="left" vertical="center"/>
    </xf>
    <xf numFmtId="49" fontId="107" fillId="5" borderId="0" xfId="0" applyNumberFormat="1" applyFont="1" applyFill="1" applyAlignment="1">
      <alignment horizontal="left"/>
    </xf>
    <xf numFmtId="0" fontId="117" fillId="0" borderId="0" xfId="0" applyFont="1" applyAlignment="1">
      <alignment horizontal="left" vertical="center"/>
    </xf>
    <xf numFmtId="0" fontId="122" fillId="0" borderId="0" xfId="0" applyFont="1" applyAlignment="1">
      <alignment horizontal="left" vertical="center"/>
    </xf>
    <xf numFmtId="0" fontId="0" fillId="0" borderId="0" xfId="0" applyFont="1" applyAlignment="1">
      <alignment horizontal="left" vertical="center"/>
    </xf>
    <xf numFmtId="0" fontId="11" fillId="0" borderId="0" xfId="0" applyFont="1" applyFill="1" applyBorder="1" applyAlignment="1">
      <alignment horizontal="left"/>
    </xf>
    <xf numFmtId="0" fontId="127" fillId="0" borderId="0" xfId="0" applyFont="1" applyFill="1" applyBorder="1" applyAlignment="1">
      <alignment horizontal="left"/>
    </xf>
    <xf numFmtId="0" fontId="130" fillId="0" borderId="0" xfId="0" applyFont="1" applyFill="1" applyBorder="1" applyAlignment="1">
      <alignment horizontal="left" vertical="center"/>
    </xf>
    <xf numFmtId="0" fontId="53" fillId="9" borderId="2" xfId="0" applyFont="1" applyFill="1" applyBorder="1" applyAlignment="1">
      <alignment horizontal="left" vertical="center" wrapText="1"/>
    </xf>
    <xf numFmtId="0" fontId="53" fillId="9" borderId="0" xfId="0" applyFont="1" applyFill="1" applyBorder="1" applyAlignment="1">
      <alignment horizontal="left" vertical="center" wrapText="1"/>
    </xf>
    <xf numFmtId="0" fontId="118" fillId="0" borderId="0" xfId="0" applyFont="1" applyFill="1" applyBorder="1" applyAlignment="1">
      <alignment horizontal="left" vertical="center"/>
    </xf>
    <xf numFmtId="0" fontId="91" fillId="0" borderId="0" xfId="0" applyFont="1" applyFill="1" applyBorder="1" applyAlignment="1">
      <alignment horizontal="left" vertical="center" wrapText="1"/>
    </xf>
    <xf numFmtId="0" fontId="90" fillId="0" borderId="0" xfId="0" applyFont="1" applyFill="1" applyBorder="1" applyAlignment="1">
      <alignment horizontal="left" vertical="center" wrapText="1"/>
    </xf>
    <xf numFmtId="0" fontId="53" fillId="0" borderId="2" xfId="0" applyFont="1" applyFill="1" applyBorder="1" applyAlignment="1">
      <alignment horizontal="left" vertical="center" wrapText="1"/>
    </xf>
    <xf numFmtId="0" fontId="53" fillId="0" borderId="0" xfId="0" applyFont="1" applyFill="1" applyBorder="1" applyAlignment="1">
      <alignment horizontal="left" vertical="center" wrapText="1"/>
    </xf>
    <xf numFmtId="0" fontId="4" fillId="0" borderId="0" xfId="0" applyFont="1" applyAlignment="1">
      <alignment horizontal="left" vertical="center" wrapText="1"/>
    </xf>
    <xf numFmtId="0" fontId="0" fillId="0" borderId="0" xfId="0" applyFont="1" applyAlignment="1">
      <alignment horizontal="left" vertical="center" wrapText="1"/>
    </xf>
    <xf numFmtId="0" fontId="53" fillId="2" borderId="0" xfId="0" applyFont="1" applyFill="1" applyAlignment="1">
      <alignment horizontal="left" vertical="center" wrapText="1"/>
    </xf>
    <xf numFmtId="0" fontId="9" fillId="0" borderId="0" xfId="0" applyFont="1" applyAlignment="1">
      <alignment horizontal="left" vertical="center" wrapText="1"/>
    </xf>
    <xf numFmtId="0" fontId="68" fillId="0" borderId="0" xfId="0" applyFont="1" applyAlignment="1">
      <alignment horizontal="left" vertical="center" wrapText="1"/>
    </xf>
    <xf numFmtId="0" fontId="0" fillId="0" borderId="0" xfId="0" applyFont="1" applyFill="1" applyAlignment="1">
      <alignment horizontal="left" vertical="center" wrapText="1"/>
    </xf>
    <xf numFmtId="0" fontId="0" fillId="0" borderId="0" xfId="0" applyFont="1" applyBorder="1" applyAlignment="1">
      <alignment horizontal="left" vertical="center" wrapText="1"/>
    </xf>
    <xf numFmtId="0" fontId="4" fillId="0" borderId="0" xfId="0" applyFont="1" applyAlignment="1">
      <alignment horizontal="left" vertical="center"/>
    </xf>
    <xf numFmtId="0" fontId="127" fillId="0" borderId="0" xfId="0" applyFont="1" applyFill="1" applyBorder="1" applyAlignment="1">
      <alignment horizontal="left" wrapText="1"/>
    </xf>
    <xf numFmtId="0" fontId="127" fillId="0" borderId="0" xfId="0" applyFont="1" applyBorder="1" applyAlignment="1">
      <alignment horizontal="left" wrapText="1"/>
    </xf>
    <xf numFmtId="0" fontId="53" fillId="0" borderId="0" xfId="0" applyFont="1" applyFill="1" applyBorder="1" applyAlignment="1">
      <alignment horizontal="right" vertical="center" wrapText="1"/>
    </xf>
    <xf numFmtId="0" fontId="92" fillId="0" borderId="0" xfId="0" applyFont="1" applyFill="1" applyBorder="1" applyAlignment="1">
      <alignment horizontal="left" wrapText="1"/>
    </xf>
    <xf numFmtId="0" fontId="53" fillId="2" borderId="0" xfId="0" applyFont="1" applyFill="1" applyBorder="1" applyAlignment="1">
      <alignment horizontal="left" vertical="center" wrapText="1"/>
    </xf>
    <xf numFmtId="0" fontId="4" fillId="0" borderId="0" xfId="0" applyFont="1" applyBorder="1" applyAlignment="1">
      <alignment vertical="center" wrapText="1"/>
    </xf>
    <xf numFmtId="0" fontId="0" fillId="0" borderId="0" xfId="0" applyFont="1" applyBorder="1" applyAlignment="1">
      <alignment vertical="center" wrapText="1"/>
    </xf>
    <xf numFmtId="0" fontId="0" fillId="0" borderId="0" xfId="0" applyFont="1" applyAlignment="1"/>
    <xf numFmtId="0" fontId="9" fillId="0" borderId="0" xfId="0" applyFont="1" applyBorder="1" applyAlignment="1">
      <alignment vertical="center" wrapText="1"/>
    </xf>
    <xf numFmtId="0" fontId="9" fillId="0" borderId="0" xfId="0" applyFont="1" applyAlignment="1"/>
    <xf numFmtId="0" fontId="4" fillId="0" borderId="0" xfId="0" applyFont="1" applyBorder="1" applyAlignment="1">
      <alignment wrapText="1"/>
    </xf>
    <xf numFmtId="0" fontId="4" fillId="0" borderId="0" xfId="0" applyFont="1" applyBorder="1" applyAlignment="1">
      <alignment horizontal="left" vertical="center" wrapText="1"/>
    </xf>
    <xf numFmtId="0" fontId="0" fillId="0" borderId="0" xfId="0" applyFont="1" applyBorder="1" applyAlignment="1">
      <alignment horizontal="right" vertical="center" wrapText="1"/>
    </xf>
    <xf numFmtId="0" fontId="53" fillId="0" borderId="0" xfId="0" applyFont="1" applyAlignment="1">
      <alignment horizontal="center"/>
    </xf>
    <xf numFmtId="0" fontId="53" fillId="0" borderId="0" xfId="0" applyFont="1" applyFill="1" applyAlignment="1">
      <alignment horizontal="center" vertical="center" wrapText="1"/>
    </xf>
    <xf numFmtId="0" fontId="8" fillId="0" borderId="0" xfId="0" applyFont="1" applyAlignment="1">
      <alignment horizontal="left" vertical="center" wrapText="1"/>
    </xf>
    <xf numFmtId="0" fontId="99" fillId="0" borderId="3" xfId="0" applyFont="1" applyFill="1" applyBorder="1" applyAlignment="1">
      <alignment horizontal="center" vertical="center" wrapText="1"/>
    </xf>
    <xf numFmtId="0" fontId="53" fillId="0" borderId="0" xfId="0" applyFont="1" applyAlignment="1" applyProtection="1">
      <alignment horizontal="left" vertical="top" wrapText="1" readingOrder="1"/>
      <protection locked="0"/>
    </xf>
    <xf numFmtId="0" fontId="9" fillId="0" borderId="0" xfId="0" applyFont="1" applyAlignment="1">
      <alignment horizontal="left"/>
    </xf>
    <xf numFmtId="0" fontId="37" fillId="0" borderId="0" xfId="0" applyFont="1" applyAlignment="1" applyProtection="1">
      <alignment horizontal="left" vertical="top" wrapText="1" readingOrder="1"/>
      <protection locked="0"/>
    </xf>
    <xf numFmtId="0" fontId="0" fillId="0" borderId="0" xfId="0" applyAlignment="1">
      <alignment horizontal="left"/>
    </xf>
    <xf numFmtId="0" fontId="16" fillId="0" borderId="0" xfId="0" applyNumberFormat="1" applyFont="1" applyAlignment="1">
      <alignment vertical="center" wrapText="1"/>
    </xf>
    <xf numFmtId="0" fontId="8" fillId="0" borderId="0" xfId="0" applyFont="1" applyAlignment="1">
      <alignment horizontal="left" vertical="top" wrapText="1"/>
    </xf>
    <xf numFmtId="0" fontId="8" fillId="0" borderId="0" xfId="0" applyFont="1" applyFill="1" applyBorder="1" applyAlignment="1">
      <alignment horizontal="left" wrapText="1"/>
    </xf>
    <xf numFmtId="0" fontId="0" fillId="0" borderId="0" xfId="0" applyFont="1" applyBorder="1" applyAlignment="1">
      <alignment horizontal="center" wrapText="1"/>
    </xf>
    <xf numFmtId="0" fontId="0"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right"/>
    </xf>
    <xf numFmtId="0" fontId="53" fillId="0" borderId="0" xfId="0" applyFont="1" applyFill="1" applyBorder="1" applyAlignment="1">
      <alignment horizontal="center"/>
    </xf>
    <xf numFmtId="0" fontId="53" fillId="9" borderId="0" xfId="0" applyFont="1" applyFill="1" applyBorder="1" applyAlignment="1">
      <alignment horizontal="center"/>
    </xf>
    <xf numFmtId="0" fontId="135" fillId="0" borderId="0" xfId="0" applyFont="1" applyFill="1" applyBorder="1" applyAlignment="1">
      <alignment horizontal="left" vertical="center"/>
    </xf>
    <xf numFmtId="0" fontId="33" fillId="0" borderId="0" xfId="0" applyFont="1" applyAlignment="1">
      <alignment horizontal="center"/>
    </xf>
    <xf numFmtId="0" fontId="130" fillId="0" borderId="0" xfId="0" applyFont="1" applyFill="1" applyBorder="1" applyAlignment="1">
      <alignment horizontal="center" vertical="center" wrapText="1"/>
    </xf>
    <xf numFmtId="165" fontId="53" fillId="0" borderId="0" xfId="0" applyNumberFormat="1" applyFont="1" applyBorder="1" applyAlignment="1">
      <alignment horizontal="center"/>
    </xf>
    <xf numFmtId="0" fontId="4" fillId="0" borderId="0" xfId="0" applyFont="1" applyFill="1" applyBorder="1" applyAlignment="1">
      <alignment horizontal="center"/>
    </xf>
    <xf numFmtId="165" fontId="3" fillId="0" borderId="0" xfId="0" applyNumberFormat="1" applyFont="1" applyBorder="1" applyAlignment="1">
      <alignment horizontal="center"/>
    </xf>
    <xf numFmtId="0" fontId="53" fillId="0" borderId="0" xfId="0" applyFont="1" applyAlignment="1">
      <alignment horizontal="left" wrapText="1"/>
    </xf>
    <xf numFmtId="0" fontId="0" fillId="0" borderId="3" xfId="0" applyFont="1" applyBorder="1" applyAlignment="1">
      <alignment horizontal="right" wrapText="1"/>
    </xf>
    <xf numFmtId="0" fontId="122" fillId="0" borderId="0" xfId="0" applyFont="1" applyBorder="1" applyAlignment="1">
      <alignment horizontal="left" vertical="top"/>
    </xf>
    <xf numFmtId="0" fontId="4" fillId="0" borderId="0" xfId="0" applyFont="1" applyAlignment="1">
      <alignment horizontal="center"/>
    </xf>
    <xf numFmtId="0" fontId="4" fillId="0" borderId="0" xfId="0" applyFont="1" applyAlignment="1"/>
    <xf numFmtId="0" fontId="0" fillId="0" borderId="0" xfId="0" applyAlignment="1">
      <alignment horizontal="center"/>
    </xf>
    <xf numFmtId="0" fontId="9" fillId="0" borderId="0" xfId="0" applyFont="1" applyAlignment="1">
      <alignment horizontal="center"/>
    </xf>
    <xf numFmtId="3" fontId="0" fillId="0" borderId="0" xfId="0" applyNumberFormat="1" applyFont="1" applyAlignment="1">
      <alignment horizontal="left" vertical="center" wrapText="1"/>
    </xf>
    <xf numFmtId="3" fontId="0" fillId="0" borderId="0" xfId="0" applyNumberFormat="1" applyFont="1" applyAlignment="1">
      <alignment horizontal="left" vertical="center"/>
    </xf>
    <xf numFmtId="3" fontId="0" fillId="0" borderId="0" xfId="0" applyNumberFormat="1" applyFont="1" applyAlignment="1">
      <alignment horizontal="left" wrapText="1"/>
    </xf>
    <xf numFmtId="170" fontId="9" fillId="0" borderId="0" xfId="0" applyNumberFormat="1" applyFont="1" applyAlignment="1">
      <alignment horizontal="right"/>
    </xf>
    <xf numFmtId="3" fontId="101" fillId="9" borderId="0" xfId="0" applyNumberFormat="1" applyFont="1" applyFill="1"/>
  </cellXfs>
  <cellStyles count="6">
    <cellStyle name="Komma" xfId="1" builtinId="3"/>
    <cellStyle name="Link" xfId="5" builtinId="8"/>
    <cellStyle name="Prozent" xfId="4" builtinId="5"/>
    <cellStyle name="Standard" xfId="0" builtinId="0"/>
    <cellStyle name="Standard 2" xfId="2" xr:uid="{00000000-0005-0000-0000-000004000000}"/>
    <cellStyle name="Standard 3" xfId="3" xr:uid="{00000000-0005-0000-0000-000005000000}"/>
  </cellStyles>
  <dxfs count="0"/>
  <tableStyles count="0" defaultTableStyle="TableStyleMedium2" defaultPivotStyle="PivotStyleLight16"/>
  <colors>
    <mruColors>
      <color rgb="FFE30613"/>
      <color rgb="FF3C744F"/>
      <color rgb="FFBBB713"/>
      <color rgb="FFC3510B"/>
      <color rgb="FFD0D0D0"/>
      <color rgb="FF9D9D9C"/>
      <color rgb="FF0070C0"/>
      <color rgb="FF009EE0"/>
      <color rgb="FF646363"/>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25.xml.rels><?xml version="1.0" encoding="UTF-8" standalone="yes"?>
<Relationships xmlns="http://schemas.openxmlformats.org/package/2006/relationships"><Relationship Id="rId1" Type="http://schemas.openxmlformats.org/officeDocument/2006/relationships/chartUserShapes" Target="../drawings/drawing48.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pieChart>
        <c:varyColors val="1"/>
        <c:ser>
          <c:idx val="0"/>
          <c:order val="0"/>
          <c:spPr>
            <a:solidFill>
              <a:schemeClr val="bg1">
                <a:lumMod val="65000"/>
              </a:schemeClr>
            </a:solidFill>
          </c:spPr>
          <c:dPt>
            <c:idx val="0"/>
            <c:bubble3D val="0"/>
            <c:explosion val="3"/>
            <c:spPr>
              <a:solidFill>
                <a:schemeClr val="bg1">
                  <a:lumMod val="65000"/>
                </a:schemeClr>
              </a:solidFill>
              <a:ln w="19050">
                <a:solidFill>
                  <a:schemeClr val="lt1"/>
                </a:solidFill>
              </a:ln>
              <a:effectLst/>
            </c:spPr>
            <c:extLst>
              <c:ext xmlns:c16="http://schemas.microsoft.com/office/drawing/2014/chart" uri="{C3380CC4-5D6E-409C-BE32-E72D297353CC}">
                <c16:uniqueId val="{00000001-4F9B-4A3F-AB7A-50A882F94A4B}"/>
              </c:ext>
            </c:extLst>
          </c:dPt>
          <c:dPt>
            <c:idx val="1"/>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3-4F9B-4A3F-AB7A-50A882F94A4B}"/>
              </c:ext>
            </c:extLst>
          </c:dPt>
          <c:dPt>
            <c:idx val="2"/>
            <c:bubble3D val="0"/>
            <c:spPr>
              <a:solidFill>
                <a:schemeClr val="accent4">
                  <a:lumMod val="50000"/>
                </a:schemeClr>
              </a:solidFill>
              <a:ln w="19050">
                <a:solidFill>
                  <a:schemeClr val="lt1"/>
                </a:solidFill>
              </a:ln>
              <a:effectLst/>
            </c:spPr>
            <c:extLst>
              <c:ext xmlns:c16="http://schemas.microsoft.com/office/drawing/2014/chart" uri="{C3380CC4-5D6E-409C-BE32-E72D297353CC}">
                <c16:uniqueId val="{00000005-4F9B-4A3F-AB7A-50A882F94A4B}"/>
              </c:ext>
            </c:extLst>
          </c:dPt>
          <c:dPt>
            <c:idx val="3"/>
            <c:bubble3D val="0"/>
            <c:spPr>
              <a:solidFill>
                <a:srgbClr val="FF0000"/>
              </a:solidFill>
              <a:ln w="19050">
                <a:solidFill>
                  <a:schemeClr val="lt1"/>
                </a:solidFill>
              </a:ln>
              <a:effectLst/>
            </c:spPr>
            <c:extLst>
              <c:ext xmlns:c16="http://schemas.microsoft.com/office/drawing/2014/chart" uri="{C3380CC4-5D6E-409C-BE32-E72D297353CC}">
                <c16:uniqueId val="{00000007-4F9B-4A3F-AB7A-50A882F94A4B}"/>
              </c:ext>
            </c:extLst>
          </c:dPt>
          <c:dPt>
            <c:idx val="4"/>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9-4F9B-4A3F-AB7A-50A882F94A4B}"/>
              </c:ext>
            </c:extLst>
          </c:dPt>
          <c:dPt>
            <c:idx val="5"/>
            <c:bubble3D val="0"/>
            <c:spPr>
              <a:solidFill>
                <a:schemeClr val="tx2">
                  <a:lumMod val="60000"/>
                  <a:lumOff val="40000"/>
                </a:schemeClr>
              </a:solidFill>
              <a:ln w="19050">
                <a:solidFill>
                  <a:schemeClr val="lt1"/>
                </a:solidFill>
              </a:ln>
              <a:effectLst/>
            </c:spPr>
            <c:extLst>
              <c:ext xmlns:c16="http://schemas.microsoft.com/office/drawing/2014/chart" uri="{C3380CC4-5D6E-409C-BE32-E72D297353CC}">
                <c16:uniqueId val="{0000000B-4F9B-4A3F-AB7A-50A882F94A4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Landesfläche!$A$30:$F$30</c:f>
              <c:strCache>
                <c:ptCount val="6"/>
                <c:pt idx="0">
                  <c:v>Alpen</c:v>
                </c:pt>
                <c:pt idx="1">
                  <c:v>Baufläche u. Garten</c:v>
                </c:pt>
                <c:pt idx="2">
                  <c:v>Gewässer</c:v>
                </c:pt>
                <c:pt idx="3">
                  <c:v>Landwirt. Genutzt</c:v>
                </c:pt>
                <c:pt idx="4">
                  <c:v>Sonstige</c:v>
                </c:pt>
                <c:pt idx="5">
                  <c:v>Wald</c:v>
                </c:pt>
              </c:strCache>
            </c:strRef>
          </c:cat>
          <c:val>
            <c:numRef>
              <c:f>Landesfläche!$A$31:$F$31</c:f>
              <c:numCache>
                <c:formatCode>0.0%</c:formatCode>
                <c:ptCount val="6"/>
                <c:pt idx="0">
                  <c:v>0.23300000000000001</c:v>
                </c:pt>
                <c:pt idx="1">
                  <c:v>3.7999999999999999E-2</c:v>
                </c:pt>
                <c:pt idx="2">
                  <c:v>2.8000000000000001E-2</c:v>
                </c:pt>
                <c:pt idx="3">
                  <c:v>0.157</c:v>
                </c:pt>
                <c:pt idx="4">
                  <c:v>0.185</c:v>
                </c:pt>
                <c:pt idx="5">
                  <c:v>0.36</c:v>
                </c:pt>
              </c:numCache>
            </c:numRef>
          </c:val>
          <c:extLst>
            <c:ext xmlns:c16="http://schemas.microsoft.com/office/drawing/2014/chart" uri="{C3380CC4-5D6E-409C-BE32-E72D297353CC}">
              <c16:uniqueId val="{00000000-15FD-4D5D-96DB-AC00EC079FD6}"/>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de-AT" sz="1100"/>
              <a:t>Kammermitglieder</a:t>
            </a:r>
            <a:r>
              <a:rPr lang="de-AT" sz="1100" baseline="0"/>
              <a:t> nach Bezirken per 31.12.2022</a:t>
            </a:r>
            <a:endParaRPr lang="de-AT" sz="1100"/>
          </a:p>
        </c:rich>
      </c:tx>
      <c:overlay val="0"/>
    </c:title>
    <c:autoTitleDeleted val="0"/>
    <c:plotArea>
      <c:layout/>
      <c:pieChart>
        <c:varyColors val="1"/>
        <c:ser>
          <c:idx val="0"/>
          <c:order val="0"/>
          <c:spPr>
            <a:solidFill>
              <a:srgbClr val="FF0000"/>
            </a:solidFill>
          </c:spPr>
          <c:dPt>
            <c:idx val="0"/>
            <c:bubble3D val="0"/>
            <c:spPr>
              <a:solidFill>
                <a:schemeClr val="tx1">
                  <a:lumMod val="50000"/>
                  <a:lumOff val="50000"/>
                </a:schemeClr>
              </a:solidFill>
            </c:spPr>
            <c:extLst>
              <c:ext xmlns:c16="http://schemas.microsoft.com/office/drawing/2014/chart" uri="{C3380CC4-5D6E-409C-BE32-E72D297353CC}">
                <c16:uniqueId val="{00000000-0CA4-4448-9672-4B2C0DD5EAC8}"/>
              </c:ext>
            </c:extLst>
          </c:dPt>
          <c:dPt>
            <c:idx val="1"/>
            <c:bubble3D val="0"/>
            <c:explosion val="2"/>
            <c:extLst>
              <c:ext xmlns:c16="http://schemas.microsoft.com/office/drawing/2014/chart" uri="{C3380CC4-5D6E-409C-BE32-E72D297353CC}">
                <c16:uniqueId val="{00000001-0CA4-4448-9672-4B2C0DD5EAC8}"/>
              </c:ext>
            </c:extLst>
          </c:dPt>
          <c:dPt>
            <c:idx val="2"/>
            <c:bubble3D val="0"/>
            <c:spPr>
              <a:solidFill>
                <a:schemeClr val="accent1">
                  <a:lumMod val="75000"/>
                </a:schemeClr>
              </a:solidFill>
            </c:spPr>
            <c:extLst>
              <c:ext xmlns:c16="http://schemas.microsoft.com/office/drawing/2014/chart" uri="{C3380CC4-5D6E-409C-BE32-E72D297353CC}">
                <c16:uniqueId val="{00000002-0CA4-4448-9672-4B2C0DD5EAC8}"/>
              </c:ext>
            </c:extLst>
          </c:dPt>
          <c:dPt>
            <c:idx val="3"/>
            <c:bubble3D val="0"/>
            <c:spPr>
              <a:solidFill>
                <a:schemeClr val="accent3">
                  <a:lumMod val="50000"/>
                </a:schemeClr>
              </a:solidFill>
            </c:spPr>
            <c:extLst>
              <c:ext xmlns:c16="http://schemas.microsoft.com/office/drawing/2014/chart" uri="{C3380CC4-5D6E-409C-BE32-E72D297353CC}">
                <c16:uniqueId val="{00000006-8087-48FF-82CF-65779EBCF193}"/>
              </c:ext>
            </c:extLst>
          </c:dPt>
          <c:dLbls>
            <c:spPr>
              <a:noFill/>
              <a:ln>
                <a:noFill/>
              </a:ln>
              <a:effectLst/>
            </c:spPr>
            <c:dLblPos val="outEnd"/>
            <c:showLegendKey val="0"/>
            <c:showVal val="1"/>
            <c:showCatName val="0"/>
            <c:showSerName val="0"/>
            <c:showPercent val="0"/>
            <c:showBubbleSize val="0"/>
            <c:showLeaderLines val="1"/>
            <c:extLst>
              <c:ext xmlns:c15="http://schemas.microsoft.com/office/drawing/2012/chart" uri="{CE6537A1-D6FC-4f65-9D91-7224C49458BB}"/>
            </c:extLst>
          </c:dLbls>
          <c:cat>
            <c:strRef>
              <c:f>'Reg Besch gew Wirtschaft'!$A$24:$A$27</c:f>
              <c:strCache>
                <c:ptCount val="4"/>
                <c:pt idx="0">
                  <c:v>Bezirk Bludenz</c:v>
                </c:pt>
                <c:pt idx="1">
                  <c:v>Bezirk Bregenz</c:v>
                </c:pt>
                <c:pt idx="2">
                  <c:v>Bezirk Dornbirn</c:v>
                </c:pt>
                <c:pt idx="3">
                  <c:v>Bezirk Feldkirch</c:v>
                </c:pt>
              </c:strCache>
            </c:strRef>
          </c:cat>
          <c:val>
            <c:numRef>
              <c:f>'Reg Besch gew Wirtschaft'!$L$24:$L$27</c:f>
              <c:numCache>
                <c:formatCode>0%</c:formatCode>
                <c:ptCount val="4"/>
                <c:pt idx="0">
                  <c:v>0.17147744280521701</c:v>
                </c:pt>
                <c:pt idx="1">
                  <c:v>0.35061649205331052</c:v>
                </c:pt>
                <c:pt idx="2">
                  <c:v>0.24356781412586415</c:v>
                </c:pt>
                <c:pt idx="3">
                  <c:v>0.25828522557194783</c:v>
                </c:pt>
              </c:numCache>
            </c:numRef>
          </c:val>
          <c:extLst>
            <c:ext xmlns:c16="http://schemas.microsoft.com/office/drawing/2014/chart" uri="{C3380CC4-5D6E-409C-BE32-E72D297353CC}">
              <c16:uniqueId val="{00000000-7594-4DF3-BA6D-B8697EFC3A69}"/>
            </c:ext>
          </c:extLst>
        </c:ser>
        <c:dLbls>
          <c:dLblPos val="outEnd"/>
          <c:showLegendKey val="0"/>
          <c:showVal val="1"/>
          <c:showCatName val="0"/>
          <c:showSerName val="0"/>
          <c:showPercent val="0"/>
          <c:showBubbleSize val="0"/>
          <c:showLeaderLines val="1"/>
        </c:dLbls>
        <c:firstSliceAng val="0"/>
      </c:pieChart>
    </c:plotArea>
    <c:legend>
      <c:legendPos val="r"/>
      <c:overlay val="0"/>
      <c:txPr>
        <a:bodyPr/>
        <a:lstStyle/>
        <a:p>
          <a:pPr>
            <a:defRPr sz="1000"/>
          </a:pPr>
          <a:endParaRPr lang="de-DE"/>
        </a:p>
      </c:txPr>
    </c:legend>
    <c:plotVisOnly val="1"/>
    <c:dispBlanksAs val="gap"/>
    <c:showDLblsOverMax val="0"/>
  </c:chart>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de-AT"/>
              <a:t>BRP V - BIP A in Mrd. €</a:t>
            </a:r>
          </a:p>
        </c:rich>
      </c:tx>
      <c:layout>
        <c:manualLayout>
          <c:xMode val="edge"/>
          <c:yMode val="edge"/>
          <c:x val="0.290431631713788"/>
          <c:y val="2.5389916575988401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de-DE"/>
        </a:p>
      </c:txPr>
    </c:title>
    <c:autoTitleDeleted val="0"/>
    <c:plotArea>
      <c:layout>
        <c:manualLayout>
          <c:layoutTarget val="inner"/>
          <c:xMode val="edge"/>
          <c:yMode val="edge"/>
          <c:x val="6.0587886611893398E-2"/>
          <c:y val="0.14536655442552801"/>
          <c:w val="0.84979766372851595"/>
          <c:h val="0.78190347262087401"/>
        </c:manualLayout>
      </c:layout>
      <c:lineChart>
        <c:grouping val="standard"/>
        <c:varyColors val="0"/>
        <c:ser>
          <c:idx val="0"/>
          <c:order val="0"/>
          <c:tx>
            <c:strRef>
              <c:f>Bruttoregionalprodukt!$B$5</c:f>
              <c:strCache>
                <c:ptCount val="1"/>
                <c:pt idx="0">
                  <c:v>BRP V</c:v>
                </c:pt>
              </c:strCache>
            </c:strRef>
          </c:tx>
          <c:spPr>
            <a:ln w="28575" cap="rnd" cmpd="sng" algn="ctr">
              <a:solidFill>
                <a:srgbClr val="FF0000"/>
              </a:solidFill>
              <a:prstDash val="solid"/>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Bruttoregionalprodukt!$A$6:$A$18</c15:sqref>
                  </c15:fullRef>
                </c:ext>
              </c:extLst>
              <c:f>Bruttoregionalprodukt!$A$8:$A$18</c:f>
              <c:strCache>
                <c:ptCount val="11"/>
                <c:pt idx="0">
                  <c:v>2011</c:v>
                </c:pt>
                <c:pt idx="1">
                  <c:v>2012</c:v>
                </c:pt>
                <c:pt idx="2">
                  <c:v>2013</c:v>
                </c:pt>
                <c:pt idx="3">
                  <c:v>2014</c:v>
                </c:pt>
                <c:pt idx="4">
                  <c:v>2015</c:v>
                </c:pt>
                <c:pt idx="5">
                  <c:v>2016</c:v>
                </c:pt>
                <c:pt idx="6">
                  <c:v>2017</c:v>
                </c:pt>
                <c:pt idx="7">
                  <c:v>2018</c:v>
                </c:pt>
                <c:pt idx="8">
                  <c:v>2019</c:v>
                </c:pt>
                <c:pt idx="9">
                  <c:v>2020</c:v>
                </c:pt>
                <c:pt idx="10">
                  <c:v>2021 1</c:v>
                </c:pt>
              </c:strCache>
            </c:strRef>
          </c:cat>
          <c:val>
            <c:numRef>
              <c:extLst>
                <c:ext xmlns:c15="http://schemas.microsoft.com/office/drawing/2012/chart" uri="{02D57815-91ED-43cb-92C2-25804820EDAC}">
                  <c15:fullRef>
                    <c15:sqref>Bruttoregionalprodukt!$B$6:$B$18</c15:sqref>
                  </c15:fullRef>
                </c:ext>
              </c:extLst>
              <c:f>Bruttoregionalprodukt!$B$8:$B$18</c:f>
              <c:numCache>
                <c:formatCode>0.0</c:formatCode>
                <c:ptCount val="11"/>
                <c:pt idx="0">
                  <c:v>14.2</c:v>
                </c:pt>
                <c:pt idx="1">
                  <c:v>14.6</c:v>
                </c:pt>
                <c:pt idx="2">
                  <c:v>15.1</c:v>
                </c:pt>
                <c:pt idx="3">
                  <c:v>15.9</c:v>
                </c:pt>
                <c:pt idx="4">
                  <c:v>17</c:v>
                </c:pt>
                <c:pt idx="5" formatCode="General">
                  <c:v>17.100000000000001</c:v>
                </c:pt>
                <c:pt idx="6">
                  <c:v>18</c:v>
                </c:pt>
                <c:pt idx="7">
                  <c:v>19.3</c:v>
                </c:pt>
                <c:pt idx="8" formatCode="General">
                  <c:v>18.899999999999999</c:v>
                </c:pt>
                <c:pt idx="9" formatCode="General">
                  <c:v>18.399999999999999</c:v>
                </c:pt>
                <c:pt idx="10" formatCode="General">
                  <c:v>20.7</c:v>
                </c:pt>
              </c:numCache>
            </c:numRef>
          </c:val>
          <c:smooth val="0"/>
          <c:extLst>
            <c:ext xmlns:c16="http://schemas.microsoft.com/office/drawing/2014/chart" uri="{C3380CC4-5D6E-409C-BE32-E72D297353CC}">
              <c16:uniqueId val="{00000000-60A4-4189-8EE2-A2954B7761AE}"/>
            </c:ext>
          </c:extLst>
        </c:ser>
        <c:dLbls>
          <c:showLegendKey val="0"/>
          <c:showVal val="0"/>
          <c:showCatName val="0"/>
          <c:showSerName val="0"/>
          <c:showPercent val="0"/>
          <c:showBubbleSize val="0"/>
        </c:dLbls>
        <c:marker val="1"/>
        <c:smooth val="0"/>
        <c:axId val="119269248"/>
        <c:axId val="119270784"/>
      </c:lineChart>
      <c:lineChart>
        <c:grouping val="standard"/>
        <c:varyColors val="0"/>
        <c:ser>
          <c:idx val="1"/>
          <c:order val="1"/>
          <c:tx>
            <c:strRef>
              <c:f>Bruttoregionalprodukt!$D$5</c:f>
              <c:strCache>
                <c:ptCount val="1"/>
                <c:pt idx="0">
                  <c:v>BIP A</c:v>
                </c:pt>
              </c:strCache>
            </c:strRef>
          </c:tx>
          <c:spPr>
            <a:ln w="28575" cap="rnd" cmpd="sng" algn="ctr">
              <a:solidFill>
                <a:schemeClr val="tx1">
                  <a:lumMod val="65000"/>
                  <a:lumOff val="35000"/>
                </a:schemeClr>
              </a:solidFill>
              <a:prstDash val="solid"/>
              <a:round/>
            </a:ln>
            <a:effectLst/>
          </c:spPr>
          <c:marker>
            <c:symbol val="none"/>
          </c:marker>
          <c:dLbls>
            <c:dLbl>
              <c:idx val="10"/>
              <c:layout>
                <c:manualLayout>
                  <c:x val="-3.5989068141726602E-2"/>
                  <c:y val="-3.301603077634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0A4-4189-8EE2-A2954B7761AE}"/>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Bruttoregionalprodukt!$A$6:$A$18</c15:sqref>
                  </c15:fullRef>
                </c:ext>
              </c:extLst>
              <c:f>Bruttoregionalprodukt!$A$8:$A$18</c:f>
              <c:strCache>
                <c:ptCount val="11"/>
                <c:pt idx="0">
                  <c:v>2011</c:v>
                </c:pt>
                <c:pt idx="1">
                  <c:v>2012</c:v>
                </c:pt>
                <c:pt idx="2">
                  <c:v>2013</c:v>
                </c:pt>
                <c:pt idx="3">
                  <c:v>2014</c:v>
                </c:pt>
                <c:pt idx="4">
                  <c:v>2015</c:v>
                </c:pt>
                <c:pt idx="5">
                  <c:v>2016</c:v>
                </c:pt>
                <c:pt idx="6">
                  <c:v>2017</c:v>
                </c:pt>
                <c:pt idx="7">
                  <c:v>2018</c:v>
                </c:pt>
                <c:pt idx="8">
                  <c:v>2019</c:v>
                </c:pt>
                <c:pt idx="9">
                  <c:v>2020</c:v>
                </c:pt>
                <c:pt idx="10">
                  <c:v>2021 1</c:v>
                </c:pt>
              </c:strCache>
            </c:strRef>
          </c:cat>
          <c:val>
            <c:numRef>
              <c:extLst>
                <c:ext xmlns:c15="http://schemas.microsoft.com/office/drawing/2012/chart" uri="{02D57815-91ED-43cb-92C2-25804820EDAC}">
                  <c15:fullRef>
                    <c15:sqref>Bruttoregionalprodukt!$D$6:$D$18</c15:sqref>
                  </c15:fullRef>
                </c:ext>
              </c:extLst>
              <c:f>Bruttoregionalprodukt!$D$8:$D$18</c:f>
              <c:numCache>
                <c:formatCode>0.0</c:formatCode>
                <c:ptCount val="11"/>
                <c:pt idx="0">
                  <c:v>310.10000000000002</c:v>
                </c:pt>
                <c:pt idx="1">
                  <c:v>318.7</c:v>
                </c:pt>
                <c:pt idx="2">
                  <c:v>323.89999999999998</c:v>
                </c:pt>
                <c:pt idx="3">
                  <c:v>333.1</c:v>
                </c:pt>
                <c:pt idx="4">
                  <c:v>344.3</c:v>
                </c:pt>
                <c:pt idx="5" formatCode="General">
                  <c:v>357.6</c:v>
                </c:pt>
                <c:pt idx="6">
                  <c:v>369.4</c:v>
                </c:pt>
                <c:pt idx="7" formatCode="General">
                  <c:v>385.2</c:v>
                </c:pt>
                <c:pt idx="8" formatCode="General">
                  <c:v>397.1</c:v>
                </c:pt>
                <c:pt idx="9">
                  <c:v>381</c:v>
                </c:pt>
                <c:pt idx="10" formatCode="General">
                  <c:v>406.2</c:v>
                </c:pt>
              </c:numCache>
            </c:numRef>
          </c:val>
          <c:smooth val="0"/>
          <c:extLst>
            <c:ext xmlns:c16="http://schemas.microsoft.com/office/drawing/2014/chart" uri="{C3380CC4-5D6E-409C-BE32-E72D297353CC}">
              <c16:uniqueId val="{00000002-60A4-4189-8EE2-A2954B7761AE}"/>
            </c:ext>
          </c:extLst>
        </c:ser>
        <c:dLbls>
          <c:showLegendKey val="0"/>
          <c:showVal val="0"/>
          <c:showCatName val="0"/>
          <c:showSerName val="0"/>
          <c:showPercent val="0"/>
          <c:showBubbleSize val="0"/>
        </c:dLbls>
        <c:marker val="1"/>
        <c:smooth val="0"/>
        <c:axId val="110692992"/>
        <c:axId val="110691456"/>
      </c:lineChart>
      <c:catAx>
        <c:axId val="119269248"/>
        <c:scaling>
          <c:orientation val="minMax"/>
        </c:scaling>
        <c:delete val="0"/>
        <c:axPos val="b"/>
        <c:numFmt formatCode="General" sourceLinked="1"/>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19270784"/>
        <c:crosses val="autoZero"/>
        <c:auto val="1"/>
        <c:lblAlgn val="ctr"/>
        <c:lblOffset val="100"/>
        <c:noMultiLvlLbl val="0"/>
      </c:catAx>
      <c:valAx>
        <c:axId val="119270784"/>
        <c:scaling>
          <c:orientation val="minMax"/>
          <c:max val="28"/>
          <c:min val="8"/>
        </c:scaling>
        <c:delete val="0"/>
        <c:axPos val="l"/>
        <c:majorGridlines>
          <c:spPr>
            <a:ln w="0" cap="flat" cmpd="sng" algn="ctr">
              <a:solidFill>
                <a:schemeClr val="tx1">
                  <a:tint val="75000"/>
                  <a:shade val="95000"/>
                  <a:satMod val="105000"/>
                </a:schemeClr>
              </a:solidFill>
              <a:prstDash val="solid"/>
              <a:round/>
            </a:ln>
            <a:effectLst/>
          </c:spPr>
        </c:majorGridlines>
        <c:numFmt formatCode="0.0" sourceLinked="1"/>
        <c:majorTickMark val="none"/>
        <c:minorTickMark val="none"/>
        <c:tickLblPos val="nextTo"/>
        <c:spPr>
          <a:noFill/>
          <a:ln w="0"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19269248"/>
        <c:crosses val="autoZero"/>
        <c:crossBetween val="between"/>
        <c:majorUnit val="10"/>
      </c:valAx>
      <c:valAx>
        <c:axId val="110691456"/>
        <c:scaling>
          <c:orientation val="minMax"/>
        </c:scaling>
        <c:delete val="0"/>
        <c:axPos val="r"/>
        <c:numFmt formatCode="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10692992"/>
        <c:crosses val="max"/>
        <c:crossBetween val="between"/>
      </c:valAx>
      <c:catAx>
        <c:axId val="110692992"/>
        <c:scaling>
          <c:orientation val="minMax"/>
        </c:scaling>
        <c:delete val="1"/>
        <c:axPos val="b"/>
        <c:numFmt formatCode="General" sourceLinked="1"/>
        <c:majorTickMark val="out"/>
        <c:minorTickMark val="none"/>
        <c:tickLblPos val="nextTo"/>
        <c:crossAx val="110691456"/>
        <c:crosses val="autoZero"/>
        <c:auto val="1"/>
        <c:lblAlgn val="ctr"/>
        <c:lblOffset val="100"/>
        <c:noMultiLvlLbl val="0"/>
      </c:catAx>
      <c:spPr>
        <a:solidFill>
          <a:schemeClr val="bg1"/>
        </a:solidFill>
        <a:ln>
          <a:noFill/>
        </a:ln>
        <a:effectLst/>
      </c:spPr>
    </c:plotArea>
    <c:legend>
      <c:legendPos val="r"/>
      <c:layout>
        <c:manualLayout>
          <c:xMode val="edge"/>
          <c:yMode val="edge"/>
          <c:x val="0.66165385678581701"/>
          <c:y val="1.9059002281950899E-2"/>
          <c:w val="9.7665723380668604E-2"/>
          <c:h val="0.1311781892334190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'Bruttoreginalprod je EW'!$L$6</c:f>
              <c:strCache>
                <c:ptCount val="1"/>
                <c:pt idx="0">
                  <c:v>2010</c:v>
                </c:pt>
              </c:strCache>
            </c:strRef>
          </c:tx>
          <c:spPr>
            <a:solidFill>
              <a:schemeClr val="bg1">
                <a:lumMod val="85000"/>
              </a:schemeClr>
            </a:solidFill>
          </c:spPr>
          <c:invertIfNegative val="0"/>
          <c:cat>
            <c:strRef>
              <c:f>'Bruttoreginalprod je EW'!$K$7:$K$16</c:f>
              <c:strCache>
                <c:ptCount val="10"/>
                <c:pt idx="0">
                  <c:v>Burgenland</c:v>
                </c:pt>
                <c:pt idx="1">
                  <c:v>Niederösterr.</c:v>
                </c:pt>
                <c:pt idx="2">
                  <c:v>Kärnten</c:v>
                </c:pt>
                <c:pt idx="3">
                  <c:v>Steiermark</c:v>
                </c:pt>
                <c:pt idx="4">
                  <c:v>Tirol </c:v>
                </c:pt>
                <c:pt idx="5">
                  <c:v>Oberösterr.</c:v>
                </c:pt>
                <c:pt idx="6">
                  <c:v>Vorarlberg</c:v>
                </c:pt>
                <c:pt idx="7">
                  <c:v>Wien </c:v>
                </c:pt>
                <c:pt idx="8">
                  <c:v>Salzburg</c:v>
                </c:pt>
                <c:pt idx="9">
                  <c:v>Österreich</c:v>
                </c:pt>
              </c:strCache>
            </c:strRef>
          </c:cat>
          <c:val>
            <c:numRef>
              <c:f>'Bruttoreginalprod je EW'!$L$7:$L$16</c:f>
              <c:numCache>
                <c:formatCode>#,##0</c:formatCode>
                <c:ptCount val="10"/>
                <c:pt idx="0">
                  <c:v>23600</c:v>
                </c:pt>
                <c:pt idx="1">
                  <c:v>28800</c:v>
                </c:pt>
                <c:pt idx="2">
                  <c:v>29700</c:v>
                </c:pt>
                <c:pt idx="3">
                  <c:v>31200</c:v>
                </c:pt>
                <c:pt idx="4">
                  <c:v>36300</c:v>
                </c:pt>
                <c:pt idx="5">
                  <c:v>35200</c:v>
                </c:pt>
                <c:pt idx="6">
                  <c:v>36400</c:v>
                </c:pt>
                <c:pt idx="7">
                  <c:v>46100</c:v>
                </c:pt>
                <c:pt idx="8">
                  <c:v>41500</c:v>
                </c:pt>
                <c:pt idx="9">
                  <c:v>35400</c:v>
                </c:pt>
              </c:numCache>
            </c:numRef>
          </c:val>
          <c:extLst>
            <c:ext xmlns:c16="http://schemas.microsoft.com/office/drawing/2014/chart" uri="{C3380CC4-5D6E-409C-BE32-E72D297353CC}">
              <c16:uniqueId val="{00000000-2985-4FFF-AED5-C05270CD767D}"/>
            </c:ext>
          </c:extLst>
        </c:ser>
        <c:ser>
          <c:idx val="1"/>
          <c:order val="1"/>
          <c:tx>
            <c:strRef>
              <c:f>'Bruttoreginalprod je EW'!$M$6</c:f>
              <c:strCache>
                <c:ptCount val="1"/>
                <c:pt idx="0">
                  <c:v>2011</c:v>
                </c:pt>
              </c:strCache>
            </c:strRef>
          </c:tx>
          <c:spPr>
            <a:solidFill>
              <a:schemeClr val="bg1">
                <a:lumMod val="65000"/>
              </a:schemeClr>
            </a:solidFill>
          </c:spPr>
          <c:invertIfNegative val="0"/>
          <c:cat>
            <c:strRef>
              <c:f>'Bruttoreginalprod je EW'!$K$7:$K$16</c:f>
              <c:strCache>
                <c:ptCount val="10"/>
                <c:pt idx="0">
                  <c:v>Burgenland</c:v>
                </c:pt>
                <c:pt idx="1">
                  <c:v>Niederösterr.</c:v>
                </c:pt>
                <c:pt idx="2">
                  <c:v>Kärnten</c:v>
                </c:pt>
                <c:pt idx="3">
                  <c:v>Steiermark</c:v>
                </c:pt>
                <c:pt idx="4">
                  <c:v>Tirol </c:v>
                </c:pt>
                <c:pt idx="5">
                  <c:v>Oberösterr.</c:v>
                </c:pt>
                <c:pt idx="6">
                  <c:v>Vorarlberg</c:v>
                </c:pt>
                <c:pt idx="7">
                  <c:v>Wien </c:v>
                </c:pt>
                <c:pt idx="8">
                  <c:v>Salzburg</c:v>
                </c:pt>
                <c:pt idx="9">
                  <c:v>Österreich</c:v>
                </c:pt>
              </c:strCache>
            </c:strRef>
          </c:cat>
          <c:val>
            <c:numRef>
              <c:f>'Bruttoreginalprod je EW'!$M$7:$M$16</c:f>
              <c:numCache>
                <c:formatCode>#,##0</c:formatCode>
                <c:ptCount val="10"/>
                <c:pt idx="0">
                  <c:v>24600</c:v>
                </c:pt>
                <c:pt idx="1">
                  <c:v>30100</c:v>
                </c:pt>
                <c:pt idx="2">
                  <c:v>31500</c:v>
                </c:pt>
                <c:pt idx="3">
                  <c:v>32700</c:v>
                </c:pt>
                <c:pt idx="4">
                  <c:v>38000</c:v>
                </c:pt>
                <c:pt idx="5">
                  <c:v>37200</c:v>
                </c:pt>
                <c:pt idx="6">
                  <c:v>38500</c:v>
                </c:pt>
                <c:pt idx="7">
                  <c:v>47300</c:v>
                </c:pt>
                <c:pt idx="8">
                  <c:v>43400</c:v>
                </c:pt>
                <c:pt idx="9">
                  <c:v>37000</c:v>
                </c:pt>
              </c:numCache>
            </c:numRef>
          </c:val>
          <c:extLst>
            <c:ext xmlns:c16="http://schemas.microsoft.com/office/drawing/2014/chart" uri="{C3380CC4-5D6E-409C-BE32-E72D297353CC}">
              <c16:uniqueId val="{00000001-2985-4FFF-AED5-C05270CD767D}"/>
            </c:ext>
          </c:extLst>
        </c:ser>
        <c:ser>
          <c:idx val="2"/>
          <c:order val="2"/>
          <c:tx>
            <c:strRef>
              <c:f>'Bruttoreginalprod je EW'!$N$6</c:f>
              <c:strCache>
                <c:ptCount val="1"/>
                <c:pt idx="0">
                  <c:v>2014</c:v>
                </c:pt>
              </c:strCache>
            </c:strRef>
          </c:tx>
          <c:spPr>
            <a:solidFill>
              <a:schemeClr val="tx1">
                <a:lumMod val="50000"/>
                <a:lumOff val="50000"/>
              </a:schemeClr>
            </a:solidFill>
          </c:spPr>
          <c:invertIfNegative val="0"/>
          <c:cat>
            <c:strRef>
              <c:f>'Bruttoreginalprod je EW'!$K$7:$K$16</c:f>
              <c:strCache>
                <c:ptCount val="10"/>
                <c:pt idx="0">
                  <c:v>Burgenland</c:v>
                </c:pt>
                <c:pt idx="1">
                  <c:v>Niederösterr.</c:v>
                </c:pt>
                <c:pt idx="2">
                  <c:v>Kärnten</c:v>
                </c:pt>
                <c:pt idx="3">
                  <c:v>Steiermark</c:v>
                </c:pt>
                <c:pt idx="4">
                  <c:v>Tirol </c:v>
                </c:pt>
                <c:pt idx="5">
                  <c:v>Oberösterr.</c:v>
                </c:pt>
                <c:pt idx="6">
                  <c:v>Vorarlberg</c:v>
                </c:pt>
                <c:pt idx="7">
                  <c:v>Wien </c:v>
                </c:pt>
                <c:pt idx="8">
                  <c:v>Salzburg</c:v>
                </c:pt>
                <c:pt idx="9">
                  <c:v>Österreich</c:v>
                </c:pt>
              </c:strCache>
            </c:strRef>
          </c:cat>
          <c:val>
            <c:numRef>
              <c:f>'Bruttoreginalprod je EW'!$N$7:$N$16</c:f>
              <c:numCache>
                <c:formatCode>#,##0</c:formatCode>
                <c:ptCount val="10"/>
                <c:pt idx="0">
                  <c:v>26900</c:v>
                </c:pt>
                <c:pt idx="1">
                  <c:v>31900</c:v>
                </c:pt>
                <c:pt idx="2">
                  <c:v>33100</c:v>
                </c:pt>
                <c:pt idx="3">
                  <c:v>35100</c:v>
                </c:pt>
                <c:pt idx="4">
                  <c:v>41200</c:v>
                </c:pt>
                <c:pt idx="5">
                  <c:v>39900</c:v>
                </c:pt>
                <c:pt idx="6">
                  <c:v>42100</c:v>
                </c:pt>
                <c:pt idx="7">
                  <c:v>47600</c:v>
                </c:pt>
                <c:pt idx="8">
                  <c:v>45700</c:v>
                </c:pt>
                <c:pt idx="9">
                  <c:v>39000</c:v>
                </c:pt>
              </c:numCache>
            </c:numRef>
          </c:val>
          <c:extLst>
            <c:ext xmlns:c16="http://schemas.microsoft.com/office/drawing/2014/chart" uri="{C3380CC4-5D6E-409C-BE32-E72D297353CC}">
              <c16:uniqueId val="{00000002-2985-4FFF-AED5-C05270CD767D}"/>
            </c:ext>
          </c:extLst>
        </c:ser>
        <c:ser>
          <c:idx val="3"/>
          <c:order val="3"/>
          <c:tx>
            <c:strRef>
              <c:f>'Bruttoreginalprod je EW'!$O$6</c:f>
              <c:strCache>
                <c:ptCount val="1"/>
                <c:pt idx="0">
                  <c:v>2016</c:v>
                </c:pt>
              </c:strCache>
            </c:strRef>
          </c:tx>
          <c:spPr>
            <a:solidFill>
              <a:schemeClr val="tx1">
                <a:lumMod val="65000"/>
                <a:lumOff val="35000"/>
              </a:schemeClr>
            </a:solidFill>
          </c:spPr>
          <c:invertIfNegative val="0"/>
          <c:cat>
            <c:strRef>
              <c:f>'Bruttoreginalprod je EW'!$K$7:$K$16</c:f>
              <c:strCache>
                <c:ptCount val="10"/>
                <c:pt idx="0">
                  <c:v>Burgenland</c:v>
                </c:pt>
                <c:pt idx="1">
                  <c:v>Niederösterr.</c:v>
                </c:pt>
                <c:pt idx="2">
                  <c:v>Kärnten</c:v>
                </c:pt>
                <c:pt idx="3">
                  <c:v>Steiermark</c:v>
                </c:pt>
                <c:pt idx="4">
                  <c:v>Tirol </c:v>
                </c:pt>
                <c:pt idx="5">
                  <c:v>Oberösterr.</c:v>
                </c:pt>
                <c:pt idx="6">
                  <c:v>Vorarlberg</c:v>
                </c:pt>
                <c:pt idx="7">
                  <c:v>Wien </c:v>
                </c:pt>
                <c:pt idx="8">
                  <c:v>Salzburg</c:v>
                </c:pt>
                <c:pt idx="9">
                  <c:v>Österreich</c:v>
                </c:pt>
              </c:strCache>
            </c:strRef>
          </c:cat>
          <c:val>
            <c:numRef>
              <c:f>'Bruttoreginalprod je EW'!$O$7:$O$16</c:f>
              <c:numCache>
                <c:formatCode>#,##0</c:formatCode>
                <c:ptCount val="10"/>
                <c:pt idx="0">
                  <c:v>28600</c:v>
                </c:pt>
                <c:pt idx="1">
                  <c:v>33500</c:v>
                </c:pt>
                <c:pt idx="2">
                  <c:v>34000</c:v>
                </c:pt>
                <c:pt idx="3">
                  <c:v>36900</c:v>
                </c:pt>
                <c:pt idx="4">
                  <c:v>43600</c:v>
                </c:pt>
                <c:pt idx="5">
                  <c:v>41600</c:v>
                </c:pt>
                <c:pt idx="6">
                  <c:v>44100</c:v>
                </c:pt>
                <c:pt idx="7">
                  <c:v>49600</c:v>
                </c:pt>
                <c:pt idx="8">
                  <c:v>48900</c:v>
                </c:pt>
                <c:pt idx="9">
                  <c:v>40900</c:v>
                </c:pt>
              </c:numCache>
            </c:numRef>
          </c:val>
          <c:extLst>
            <c:ext xmlns:c16="http://schemas.microsoft.com/office/drawing/2014/chart" uri="{C3380CC4-5D6E-409C-BE32-E72D297353CC}">
              <c16:uniqueId val="{00000003-2985-4FFF-AED5-C05270CD767D}"/>
            </c:ext>
          </c:extLst>
        </c:ser>
        <c:ser>
          <c:idx val="4"/>
          <c:order val="4"/>
          <c:tx>
            <c:strRef>
              <c:f>'Bruttoreginalprod je EW'!$P$6</c:f>
              <c:strCache>
                <c:ptCount val="1"/>
                <c:pt idx="0">
                  <c:v>2018</c:v>
                </c:pt>
              </c:strCache>
            </c:strRef>
          </c:tx>
          <c:spPr>
            <a:solidFill>
              <a:schemeClr val="tx1">
                <a:lumMod val="85000"/>
                <a:lumOff val="15000"/>
              </a:schemeClr>
            </a:solidFill>
          </c:spPr>
          <c:invertIfNegative val="0"/>
          <c:cat>
            <c:strRef>
              <c:f>'Bruttoreginalprod je EW'!$K$7:$K$16</c:f>
              <c:strCache>
                <c:ptCount val="10"/>
                <c:pt idx="0">
                  <c:v>Burgenland</c:v>
                </c:pt>
                <c:pt idx="1">
                  <c:v>Niederösterr.</c:v>
                </c:pt>
                <c:pt idx="2">
                  <c:v>Kärnten</c:v>
                </c:pt>
                <c:pt idx="3">
                  <c:v>Steiermark</c:v>
                </c:pt>
                <c:pt idx="4">
                  <c:v>Tirol </c:v>
                </c:pt>
                <c:pt idx="5">
                  <c:v>Oberösterr.</c:v>
                </c:pt>
                <c:pt idx="6">
                  <c:v>Vorarlberg</c:v>
                </c:pt>
                <c:pt idx="7">
                  <c:v>Wien </c:v>
                </c:pt>
                <c:pt idx="8">
                  <c:v>Salzburg</c:v>
                </c:pt>
                <c:pt idx="9">
                  <c:v>Österreich</c:v>
                </c:pt>
              </c:strCache>
            </c:strRef>
          </c:cat>
          <c:val>
            <c:numRef>
              <c:f>'Bruttoreginalprod je EW'!$P$7:$P$16</c:f>
              <c:numCache>
                <c:formatCode>#,##0</c:formatCode>
                <c:ptCount val="10"/>
                <c:pt idx="0">
                  <c:v>30600</c:v>
                </c:pt>
                <c:pt idx="1">
                  <c:v>36100</c:v>
                </c:pt>
                <c:pt idx="2">
                  <c:v>37200</c:v>
                </c:pt>
                <c:pt idx="3">
                  <c:v>39300</c:v>
                </c:pt>
                <c:pt idx="4">
                  <c:v>46300</c:v>
                </c:pt>
                <c:pt idx="5">
                  <c:v>44800</c:v>
                </c:pt>
                <c:pt idx="6">
                  <c:v>49100</c:v>
                </c:pt>
                <c:pt idx="7">
                  <c:v>51300</c:v>
                </c:pt>
                <c:pt idx="8">
                  <c:v>51700</c:v>
                </c:pt>
                <c:pt idx="9">
                  <c:v>43600</c:v>
                </c:pt>
              </c:numCache>
            </c:numRef>
          </c:val>
          <c:extLst>
            <c:ext xmlns:c16="http://schemas.microsoft.com/office/drawing/2014/chart" uri="{C3380CC4-5D6E-409C-BE32-E72D297353CC}">
              <c16:uniqueId val="{00000004-2985-4FFF-AED5-C05270CD767D}"/>
            </c:ext>
          </c:extLst>
        </c:ser>
        <c:ser>
          <c:idx val="5"/>
          <c:order val="5"/>
          <c:tx>
            <c:strRef>
              <c:f>'Bruttoreginalprod je EW'!$Q$6</c:f>
              <c:strCache>
                <c:ptCount val="1"/>
                <c:pt idx="0">
                  <c:v>2020</c:v>
                </c:pt>
              </c:strCache>
            </c:strRef>
          </c:tx>
          <c:spPr>
            <a:solidFill>
              <a:schemeClr val="tx1">
                <a:lumMod val="95000"/>
                <a:lumOff val="5000"/>
              </a:schemeClr>
            </a:solidFill>
          </c:spPr>
          <c:invertIfNegative val="0"/>
          <c:cat>
            <c:strRef>
              <c:f>'Bruttoreginalprod je EW'!$K$7:$K$16</c:f>
              <c:strCache>
                <c:ptCount val="10"/>
                <c:pt idx="0">
                  <c:v>Burgenland</c:v>
                </c:pt>
                <c:pt idx="1">
                  <c:v>Niederösterr.</c:v>
                </c:pt>
                <c:pt idx="2">
                  <c:v>Kärnten</c:v>
                </c:pt>
                <c:pt idx="3">
                  <c:v>Steiermark</c:v>
                </c:pt>
                <c:pt idx="4">
                  <c:v>Tirol </c:v>
                </c:pt>
                <c:pt idx="5">
                  <c:v>Oberösterr.</c:v>
                </c:pt>
                <c:pt idx="6">
                  <c:v>Vorarlberg</c:v>
                </c:pt>
                <c:pt idx="7">
                  <c:v>Wien </c:v>
                </c:pt>
                <c:pt idx="8">
                  <c:v>Salzburg</c:v>
                </c:pt>
                <c:pt idx="9">
                  <c:v>Österreich</c:v>
                </c:pt>
              </c:strCache>
            </c:strRef>
          </c:cat>
          <c:val>
            <c:numRef>
              <c:f>'Bruttoreginalprod je EW'!$Q$7:$Q$16</c:f>
              <c:numCache>
                <c:formatCode>#,##0</c:formatCode>
                <c:ptCount val="10"/>
                <c:pt idx="0">
                  <c:v>30400</c:v>
                </c:pt>
                <c:pt idx="1">
                  <c:v>35500</c:v>
                </c:pt>
                <c:pt idx="2">
                  <c:v>37200</c:v>
                </c:pt>
                <c:pt idx="3">
                  <c:v>39300</c:v>
                </c:pt>
                <c:pt idx="4">
                  <c:v>44800</c:v>
                </c:pt>
                <c:pt idx="5">
                  <c:v>44100</c:v>
                </c:pt>
                <c:pt idx="6">
                  <c:v>46300</c:v>
                </c:pt>
                <c:pt idx="7">
                  <c:v>49800</c:v>
                </c:pt>
                <c:pt idx="8">
                  <c:v>51000</c:v>
                </c:pt>
                <c:pt idx="9">
                  <c:v>42700</c:v>
                </c:pt>
              </c:numCache>
            </c:numRef>
          </c:val>
          <c:extLst>
            <c:ext xmlns:c16="http://schemas.microsoft.com/office/drawing/2014/chart" uri="{C3380CC4-5D6E-409C-BE32-E72D297353CC}">
              <c16:uniqueId val="{00000000-AC59-468A-85B2-04FE0A6726F0}"/>
            </c:ext>
          </c:extLst>
        </c:ser>
        <c:ser>
          <c:idx val="6"/>
          <c:order val="6"/>
          <c:tx>
            <c:strRef>
              <c:f>'Bruttoreginalprod je EW'!$R$6</c:f>
              <c:strCache>
                <c:ptCount val="1"/>
                <c:pt idx="0">
                  <c:v>2021 1</c:v>
                </c:pt>
              </c:strCache>
            </c:strRef>
          </c:tx>
          <c:spPr>
            <a:solidFill>
              <a:srgbClr val="FF0000"/>
            </a:solidFill>
          </c:spPr>
          <c:invertIfNegative val="0"/>
          <c:cat>
            <c:strRef>
              <c:f>'Bruttoreginalprod je EW'!$K$7:$K$16</c:f>
              <c:strCache>
                <c:ptCount val="10"/>
                <c:pt idx="0">
                  <c:v>Burgenland</c:v>
                </c:pt>
                <c:pt idx="1">
                  <c:v>Niederösterr.</c:v>
                </c:pt>
                <c:pt idx="2">
                  <c:v>Kärnten</c:v>
                </c:pt>
                <c:pt idx="3">
                  <c:v>Steiermark</c:v>
                </c:pt>
                <c:pt idx="4">
                  <c:v>Tirol </c:v>
                </c:pt>
                <c:pt idx="5">
                  <c:v>Oberösterr.</c:v>
                </c:pt>
                <c:pt idx="6">
                  <c:v>Vorarlberg</c:v>
                </c:pt>
                <c:pt idx="7">
                  <c:v>Wien </c:v>
                </c:pt>
                <c:pt idx="8">
                  <c:v>Salzburg</c:v>
                </c:pt>
                <c:pt idx="9">
                  <c:v>Österreich</c:v>
                </c:pt>
              </c:strCache>
            </c:strRef>
          </c:cat>
          <c:val>
            <c:numRef>
              <c:f>'Bruttoreginalprod je EW'!$R$7:$R$16</c:f>
              <c:numCache>
                <c:formatCode>#,##0</c:formatCode>
                <c:ptCount val="10"/>
                <c:pt idx="0">
                  <c:v>32000</c:v>
                </c:pt>
                <c:pt idx="1">
                  <c:v>38400</c:v>
                </c:pt>
                <c:pt idx="2">
                  <c:v>40300</c:v>
                </c:pt>
                <c:pt idx="3">
                  <c:v>41300</c:v>
                </c:pt>
                <c:pt idx="4">
                  <c:v>45400</c:v>
                </c:pt>
                <c:pt idx="5">
                  <c:v>46700</c:v>
                </c:pt>
                <c:pt idx="6">
                  <c:v>51700</c:v>
                </c:pt>
                <c:pt idx="7">
                  <c:v>53000</c:v>
                </c:pt>
                <c:pt idx="8">
                  <c:v>53300</c:v>
                </c:pt>
                <c:pt idx="9">
                  <c:v>45400</c:v>
                </c:pt>
              </c:numCache>
            </c:numRef>
          </c:val>
          <c:extLst>
            <c:ext xmlns:c16="http://schemas.microsoft.com/office/drawing/2014/chart" uri="{C3380CC4-5D6E-409C-BE32-E72D297353CC}">
              <c16:uniqueId val="{00000000-AD2B-463F-BFA6-78BF160D111E}"/>
            </c:ext>
          </c:extLst>
        </c:ser>
        <c:dLbls>
          <c:showLegendKey val="0"/>
          <c:showVal val="0"/>
          <c:showCatName val="0"/>
          <c:showSerName val="0"/>
          <c:showPercent val="0"/>
          <c:showBubbleSize val="0"/>
        </c:dLbls>
        <c:gapWidth val="150"/>
        <c:axId val="119442048"/>
        <c:axId val="119460224"/>
      </c:barChart>
      <c:catAx>
        <c:axId val="119442048"/>
        <c:scaling>
          <c:orientation val="minMax"/>
        </c:scaling>
        <c:delete val="0"/>
        <c:axPos val="l"/>
        <c:numFmt formatCode="General" sourceLinked="0"/>
        <c:majorTickMark val="out"/>
        <c:minorTickMark val="none"/>
        <c:tickLblPos val="nextTo"/>
        <c:crossAx val="119460224"/>
        <c:crosses val="autoZero"/>
        <c:auto val="1"/>
        <c:lblAlgn val="ctr"/>
        <c:lblOffset val="100"/>
        <c:noMultiLvlLbl val="0"/>
      </c:catAx>
      <c:valAx>
        <c:axId val="119460224"/>
        <c:scaling>
          <c:orientation val="minMax"/>
        </c:scaling>
        <c:delete val="0"/>
        <c:axPos val="b"/>
        <c:majorGridlines/>
        <c:numFmt formatCode="#,##0" sourceLinked="1"/>
        <c:majorTickMark val="out"/>
        <c:minorTickMark val="none"/>
        <c:tickLblPos val="nextTo"/>
        <c:crossAx val="119442048"/>
        <c:crosses val="autoZero"/>
        <c:crossBetween val="between"/>
      </c:valAx>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'Reale Bruttowertschöpfung'!$C$4</c:f>
              <c:strCache>
                <c:ptCount val="1"/>
                <c:pt idx="0">
                  <c:v>Vorarlberg</c:v>
                </c:pt>
              </c:strCache>
            </c:strRef>
          </c:tx>
          <c:spPr>
            <a:ln>
              <a:solidFill>
                <a:schemeClr val="tx1">
                  <a:lumMod val="65000"/>
                  <a:lumOff val="35000"/>
                </a:schemeClr>
              </a:solidFill>
            </a:ln>
          </c:spPr>
          <c:marker>
            <c:symbol val="none"/>
          </c:marker>
          <c:cat>
            <c:strRef>
              <c:f>'Reale Bruttowertschöpfung'!$A$5:$B$17</c:f>
              <c:strCache>
                <c:ptCount val="13"/>
                <c:pt idx="0">
                  <c:v>2010</c:v>
                </c:pt>
                <c:pt idx="1">
                  <c:v>2011</c:v>
                </c:pt>
                <c:pt idx="2">
                  <c:v>2012</c:v>
                </c:pt>
                <c:pt idx="3">
                  <c:v>2013</c:v>
                </c:pt>
                <c:pt idx="4">
                  <c:v>2014</c:v>
                </c:pt>
                <c:pt idx="5">
                  <c:v>2015</c:v>
                </c:pt>
                <c:pt idx="6">
                  <c:v>2016</c:v>
                </c:pt>
                <c:pt idx="7">
                  <c:v>2017</c:v>
                </c:pt>
                <c:pt idx="8">
                  <c:v>2018</c:v>
                </c:pt>
                <c:pt idx="9">
                  <c:v>2019</c:v>
                </c:pt>
                <c:pt idx="10">
                  <c:v>2020</c:v>
                </c:pt>
                <c:pt idx="11">
                  <c:v>2021 1</c:v>
                </c:pt>
                <c:pt idx="12">
                  <c:v>2022 1</c:v>
                </c:pt>
              </c:strCache>
            </c:strRef>
          </c:cat>
          <c:val>
            <c:numRef>
              <c:f>'Reale Bruttowertschöpfung'!$C$5:$C$17</c:f>
              <c:numCache>
                <c:formatCode>0.0%</c:formatCode>
                <c:ptCount val="13"/>
                <c:pt idx="0">
                  <c:v>2.5999999999999999E-2</c:v>
                </c:pt>
                <c:pt idx="1">
                  <c:v>3.2000000000000001E-2</c:v>
                </c:pt>
                <c:pt idx="2">
                  <c:v>3.0000000000000001E-3</c:v>
                </c:pt>
                <c:pt idx="3">
                  <c:v>1.7999999999999999E-2</c:v>
                </c:pt>
                <c:pt idx="4">
                  <c:v>2.9000000000000001E-2</c:v>
                </c:pt>
                <c:pt idx="5">
                  <c:v>2.3E-2</c:v>
                </c:pt>
                <c:pt idx="6">
                  <c:v>7.0000000000000001E-3</c:v>
                </c:pt>
                <c:pt idx="7">
                  <c:v>0.03</c:v>
                </c:pt>
                <c:pt idx="8">
                  <c:v>1.2999999999999999E-2</c:v>
                </c:pt>
                <c:pt idx="9">
                  <c:v>2.1000000000000001E-2</c:v>
                </c:pt>
                <c:pt idx="10">
                  <c:v>-5.5E-2</c:v>
                </c:pt>
                <c:pt idx="11">
                  <c:v>3.9E-2</c:v>
                </c:pt>
                <c:pt idx="12">
                  <c:v>4.4000000000000004E-2</c:v>
                </c:pt>
              </c:numCache>
            </c:numRef>
          </c:val>
          <c:smooth val="0"/>
          <c:extLst>
            <c:ext xmlns:c16="http://schemas.microsoft.com/office/drawing/2014/chart" uri="{C3380CC4-5D6E-409C-BE32-E72D297353CC}">
              <c16:uniqueId val="{00000000-F9C2-4DE9-AF87-67AE851ED068}"/>
            </c:ext>
          </c:extLst>
        </c:ser>
        <c:ser>
          <c:idx val="1"/>
          <c:order val="1"/>
          <c:tx>
            <c:strRef>
              <c:f>'Reale Bruttowertschöpfung'!$D$4</c:f>
              <c:strCache>
                <c:ptCount val="1"/>
                <c:pt idx="0">
                  <c:v>Österreich</c:v>
                </c:pt>
              </c:strCache>
            </c:strRef>
          </c:tx>
          <c:spPr>
            <a:ln>
              <a:solidFill>
                <a:srgbClr val="FF0000"/>
              </a:solidFill>
            </a:ln>
          </c:spPr>
          <c:marker>
            <c:symbol val="none"/>
          </c:marker>
          <c:cat>
            <c:strRef>
              <c:f>'Reale Bruttowertschöpfung'!$A$5:$B$17</c:f>
              <c:strCache>
                <c:ptCount val="13"/>
                <c:pt idx="0">
                  <c:v>2010</c:v>
                </c:pt>
                <c:pt idx="1">
                  <c:v>2011</c:v>
                </c:pt>
                <c:pt idx="2">
                  <c:v>2012</c:v>
                </c:pt>
                <c:pt idx="3">
                  <c:v>2013</c:v>
                </c:pt>
                <c:pt idx="4">
                  <c:v>2014</c:v>
                </c:pt>
                <c:pt idx="5">
                  <c:v>2015</c:v>
                </c:pt>
                <c:pt idx="6">
                  <c:v>2016</c:v>
                </c:pt>
                <c:pt idx="7">
                  <c:v>2017</c:v>
                </c:pt>
                <c:pt idx="8">
                  <c:v>2018</c:v>
                </c:pt>
                <c:pt idx="9">
                  <c:v>2019</c:v>
                </c:pt>
                <c:pt idx="10">
                  <c:v>2020</c:v>
                </c:pt>
                <c:pt idx="11">
                  <c:v>2021 1</c:v>
                </c:pt>
                <c:pt idx="12">
                  <c:v>2022 1</c:v>
                </c:pt>
              </c:strCache>
            </c:strRef>
          </c:cat>
          <c:val>
            <c:numRef>
              <c:f>'Reale Bruttowertschöpfung'!$D$5:$D$17</c:f>
              <c:numCache>
                <c:formatCode>0.0%</c:formatCode>
                <c:ptCount val="13"/>
                <c:pt idx="0">
                  <c:v>0.02</c:v>
                </c:pt>
                <c:pt idx="1">
                  <c:v>0.03</c:v>
                </c:pt>
                <c:pt idx="2">
                  <c:v>7.0000000000000001E-3</c:v>
                </c:pt>
                <c:pt idx="3">
                  <c:v>2E-3</c:v>
                </c:pt>
                <c:pt idx="4">
                  <c:v>7.0000000000000001E-3</c:v>
                </c:pt>
                <c:pt idx="5">
                  <c:v>8.0000000000000002E-3</c:v>
                </c:pt>
                <c:pt idx="6">
                  <c:v>1.9E-2</c:v>
                </c:pt>
                <c:pt idx="7">
                  <c:v>2.3E-2</c:v>
                </c:pt>
                <c:pt idx="8">
                  <c:v>2.5999999999999999E-2</c:v>
                </c:pt>
                <c:pt idx="9">
                  <c:v>1.4999999999999999E-2</c:v>
                </c:pt>
                <c:pt idx="10">
                  <c:v>-6.5000000000000002E-2</c:v>
                </c:pt>
                <c:pt idx="11">
                  <c:v>0.04</c:v>
                </c:pt>
                <c:pt idx="12">
                  <c:v>4.9000000000000002E-2</c:v>
                </c:pt>
              </c:numCache>
            </c:numRef>
          </c:val>
          <c:smooth val="0"/>
          <c:extLst>
            <c:ext xmlns:c16="http://schemas.microsoft.com/office/drawing/2014/chart" uri="{C3380CC4-5D6E-409C-BE32-E72D297353CC}">
              <c16:uniqueId val="{00000001-F9C2-4DE9-AF87-67AE851ED068}"/>
            </c:ext>
          </c:extLst>
        </c:ser>
        <c:dLbls>
          <c:showLegendKey val="0"/>
          <c:showVal val="0"/>
          <c:showCatName val="0"/>
          <c:showSerName val="0"/>
          <c:showPercent val="0"/>
          <c:showBubbleSize val="0"/>
        </c:dLbls>
        <c:smooth val="0"/>
        <c:axId val="119592832"/>
        <c:axId val="119594368"/>
      </c:lineChart>
      <c:catAx>
        <c:axId val="119592832"/>
        <c:scaling>
          <c:orientation val="minMax"/>
        </c:scaling>
        <c:delete val="0"/>
        <c:axPos val="b"/>
        <c:numFmt formatCode="General" sourceLinked="0"/>
        <c:majorTickMark val="out"/>
        <c:minorTickMark val="none"/>
        <c:tickLblPos val="nextTo"/>
        <c:crossAx val="119594368"/>
        <c:crosses val="autoZero"/>
        <c:auto val="1"/>
        <c:lblAlgn val="ctr"/>
        <c:lblOffset val="100"/>
        <c:noMultiLvlLbl val="0"/>
      </c:catAx>
      <c:valAx>
        <c:axId val="119594368"/>
        <c:scaling>
          <c:orientation val="minMax"/>
        </c:scaling>
        <c:delete val="0"/>
        <c:axPos val="l"/>
        <c:majorGridlines/>
        <c:numFmt formatCode="0.0%" sourceLinked="1"/>
        <c:majorTickMark val="out"/>
        <c:minorTickMark val="none"/>
        <c:tickLblPos val="nextTo"/>
        <c:crossAx val="119592832"/>
        <c:crosses val="autoZero"/>
        <c:crossBetween val="between"/>
      </c:valAx>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'Sachgüterproduktion je EW'!$L$5</c:f>
              <c:strCache>
                <c:ptCount val="1"/>
                <c:pt idx="0">
                  <c:v>2012</c:v>
                </c:pt>
              </c:strCache>
            </c:strRef>
          </c:tx>
          <c:spPr>
            <a:solidFill>
              <a:schemeClr val="bg1">
                <a:lumMod val="85000"/>
              </a:schemeClr>
            </a:solidFill>
          </c:spPr>
          <c:invertIfNegative val="0"/>
          <c:cat>
            <c:strRef>
              <c:f>'Sachgüterproduktion je EW'!$J$6:$K$15</c:f>
              <c:strCache>
                <c:ptCount val="10"/>
                <c:pt idx="0">
                  <c:v>Wien </c:v>
                </c:pt>
                <c:pt idx="1">
                  <c:v>Burgenland</c:v>
                </c:pt>
                <c:pt idx="2">
                  <c:v>Tirol</c:v>
                </c:pt>
                <c:pt idx="3">
                  <c:v>Niederösterreich</c:v>
                </c:pt>
                <c:pt idx="4">
                  <c:v>Kärnten </c:v>
                </c:pt>
                <c:pt idx="5">
                  <c:v>Steiermark</c:v>
                </c:pt>
                <c:pt idx="6">
                  <c:v>Salzburg</c:v>
                </c:pt>
                <c:pt idx="7">
                  <c:v>Vorarlberg</c:v>
                </c:pt>
                <c:pt idx="8">
                  <c:v>Oberösterreich</c:v>
                </c:pt>
                <c:pt idx="9">
                  <c:v>Österreich</c:v>
                </c:pt>
              </c:strCache>
            </c:strRef>
          </c:cat>
          <c:val>
            <c:numRef>
              <c:f>'Sachgüterproduktion je EW'!$L$6:$L$15</c:f>
              <c:numCache>
                <c:formatCode>#,##0</c:formatCode>
                <c:ptCount val="10"/>
                <c:pt idx="0">
                  <c:v>12470</c:v>
                </c:pt>
                <c:pt idx="1">
                  <c:v>13664</c:v>
                </c:pt>
                <c:pt idx="2">
                  <c:v>19536</c:v>
                </c:pt>
                <c:pt idx="3">
                  <c:v>25401</c:v>
                </c:pt>
                <c:pt idx="4">
                  <c:v>18314</c:v>
                </c:pt>
                <c:pt idx="5">
                  <c:v>25410</c:v>
                </c:pt>
                <c:pt idx="6">
                  <c:v>24208</c:v>
                </c:pt>
                <c:pt idx="7">
                  <c:v>27455</c:v>
                </c:pt>
                <c:pt idx="8">
                  <c:v>36419</c:v>
                </c:pt>
                <c:pt idx="9">
                  <c:v>23258</c:v>
                </c:pt>
              </c:numCache>
            </c:numRef>
          </c:val>
          <c:extLst>
            <c:ext xmlns:c16="http://schemas.microsoft.com/office/drawing/2014/chart" uri="{C3380CC4-5D6E-409C-BE32-E72D297353CC}">
              <c16:uniqueId val="{00000000-5732-4238-AD61-29CDBCF0D831}"/>
            </c:ext>
          </c:extLst>
        </c:ser>
        <c:ser>
          <c:idx val="1"/>
          <c:order val="1"/>
          <c:tx>
            <c:strRef>
              <c:f>'Sachgüterproduktion je EW'!$M$5</c:f>
              <c:strCache>
                <c:ptCount val="1"/>
                <c:pt idx="0">
                  <c:v>2014</c:v>
                </c:pt>
              </c:strCache>
            </c:strRef>
          </c:tx>
          <c:spPr>
            <a:solidFill>
              <a:schemeClr val="bg1">
                <a:lumMod val="65000"/>
              </a:schemeClr>
            </a:solidFill>
          </c:spPr>
          <c:invertIfNegative val="0"/>
          <c:cat>
            <c:strRef>
              <c:f>'Sachgüterproduktion je EW'!$J$6:$K$15</c:f>
              <c:strCache>
                <c:ptCount val="10"/>
                <c:pt idx="0">
                  <c:v>Wien </c:v>
                </c:pt>
                <c:pt idx="1">
                  <c:v>Burgenland</c:v>
                </c:pt>
                <c:pt idx="2">
                  <c:v>Tirol</c:v>
                </c:pt>
                <c:pt idx="3">
                  <c:v>Niederösterreich</c:v>
                </c:pt>
                <c:pt idx="4">
                  <c:v>Kärnten </c:v>
                </c:pt>
                <c:pt idx="5">
                  <c:v>Steiermark</c:v>
                </c:pt>
                <c:pt idx="6">
                  <c:v>Salzburg</c:v>
                </c:pt>
                <c:pt idx="7">
                  <c:v>Vorarlberg</c:v>
                </c:pt>
                <c:pt idx="8">
                  <c:v>Oberösterreich</c:v>
                </c:pt>
                <c:pt idx="9">
                  <c:v>Österreich</c:v>
                </c:pt>
              </c:strCache>
            </c:strRef>
          </c:cat>
          <c:val>
            <c:numRef>
              <c:f>'Sachgüterproduktion je EW'!$M$6:$M$15</c:f>
              <c:numCache>
                <c:formatCode>#,##0</c:formatCode>
                <c:ptCount val="10"/>
                <c:pt idx="0">
                  <c:v>10810</c:v>
                </c:pt>
                <c:pt idx="1">
                  <c:v>15893</c:v>
                </c:pt>
                <c:pt idx="2">
                  <c:v>19050</c:v>
                </c:pt>
                <c:pt idx="3">
                  <c:v>23119</c:v>
                </c:pt>
                <c:pt idx="4">
                  <c:v>17701</c:v>
                </c:pt>
                <c:pt idx="5">
                  <c:v>26235</c:v>
                </c:pt>
                <c:pt idx="6">
                  <c:v>22704</c:v>
                </c:pt>
                <c:pt idx="7">
                  <c:v>30103</c:v>
                </c:pt>
                <c:pt idx="8">
                  <c:v>36840</c:v>
                </c:pt>
                <c:pt idx="9">
                  <c:v>22602</c:v>
                </c:pt>
              </c:numCache>
            </c:numRef>
          </c:val>
          <c:extLst>
            <c:ext xmlns:c16="http://schemas.microsoft.com/office/drawing/2014/chart" uri="{C3380CC4-5D6E-409C-BE32-E72D297353CC}">
              <c16:uniqueId val="{00000001-5732-4238-AD61-29CDBCF0D831}"/>
            </c:ext>
          </c:extLst>
        </c:ser>
        <c:ser>
          <c:idx val="2"/>
          <c:order val="2"/>
          <c:tx>
            <c:strRef>
              <c:f>'Sachgüterproduktion je EW'!$N$5</c:f>
              <c:strCache>
                <c:ptCount val="1"/>
                <c:pt idx="0">
                  <c:v>2016</c:v>
                </c:pt>
              </c:strCache>
              <c:extLst xmlns:c15="http://schemas.microsoft.com/office/drawing/2012/chart"/>
            </c:strRef>
          </c:tx>
          <c:spPr>
            <a:solidFill>
              <a:schemeClr val="tx1">
                <a:lumMod val="50000"/>
                <a:lumOff val="50000"/>
              </a:schemeClr>
            </a:solidFill>
          </c:spPr>
          <c:invertIfNegative val="0"/>
          <c:cat>
            <c:strRef>
              <c:f>'Sachgüterproduktion je EW'!$J$6:$K$15</c:f>
              <c:strCache>
                <c:ptCount val="10"/>
                <c:pt idx="0">
                  <c:v>Wien </c:v>
                </c:pt>
                <c:pt idx="1">
                  <c:v>Burgenland</c:v>
                </c:pt>
                <c:pt idx="2">
                  <c:v>Tirol</c:v>
                </c:pt>
                <c:pt idx="3">
                  <c:v>Niederösterreich</c:v>
                </c:pt>
                <c:pt idx="4">
                  <c:v>Kärnten </c:v>
                </c:pt>
                <c:pt idx="5">
                  <c:v>Steiermark</c:v>
                </c:pt>
                <c:pt idx="6">
                  <c:v>Salzburg</c:v>
                </c:pt>
                <c:pt idx="7">
                  <c:v>Vorarlberg</c:v>
                </c:pt>
                <c:pt idx="8">
                  <c:v>Oberösterreich</c:v>
                </c:pt>
                <c:pt idx="9">
                  <c:v>Österreich</c:v>
                </c:pt>
              </c:strCache>
              <c:extLst xmlns:c15="http://schemas.microsoft.com/office/drawing/2012/chart"/>
            </c:strRef>
          </c:cat>
          <c:val>
            <c:numRef>
              <c:f>'Sachgüterproduktion je EW'!$N$6:$N$15</c:f>
              <c:numCache>
                <c:formatCode>#,##0</c:formatCode>
                <c:ptCount val="10"/>
                <c:pt idx="0">
                  <c:v>10164</c:v>
                </c:pt>
                <c:pt idx="1">
                  <c:v>15833</c:v>
                </c:pt>
                <c:pt idx="2">
                  <c:v>19802</c:v>
                </c:pt>
                <c:pt idx="3">
                  <c:v>21242</c:v>
                </c:pt>
                <c:pt idx="4">
                  <c:v>19385</c:v>
                </c:pt>
                <c:pt idx="5">
                  <c:v>25574</c:v>
                </c:pt>
                <c:pt idx="6">
                  <c:v>24215</c:v>
                </c:pt>
                <c:pt idx="7">
                  <c:v>30956</c:v>
                </c:pt>
                <c:pt idx="8">
                  <c:v>36912</c:v>
                </c:pt>
                <c:pt idx="9">
                  <c:v>22318</c:v>
                </c:pt>
              </c:numCache>
              <c:extLst xmlns:c15="http://schemas.microsoft.com/office/drawing/2012/chart"/>
            </c:numRef>
          </c:val>
          <c:extLst xmlns:c15="http://schemas.microsoft.com/office/drawing/2012/chart">
            <c:ext xmlns:c16="http://schemas.microsoft.com/office/drawing/2014/chart" uri="{C3380CC4-5D6E-409C-BE32-E72D297353CC}">
              <c16:uniqueId val="{00000002-5732-4238-AD61-29CDBCF0D831}"/>
            </c:ext>
          </c:extLst>
        </c:ser>
        <c:ser>
          <c:idx val="3"/>
          <c:order val="3"/>
          <c:tx>
            <c:strRef>
              <c:f>'Sachgüterproduktion je EW'!$O$5</c:f>
              <c:strCache>
                <c:ptCount val="1"/>
                <c:pt idx="0">
                  <c:v>2020</c:v>
                </c:pt>
              </c:strCache>
            </c:strRef>
          </c:tx>
          <c:spPr>
            <a:solidFill>
              <a:schemeClr val="tx1">
                <a:lumMod val="75000"/>
                <a:lumOff val="25000"/>
              </a:schemeClr>
            </a:solidFill>
          </c:spPr>
          <c:invertIfNegative val="0"/>
          <c:cat>
            <c:strRef>
              <c:f>'Sachgüterproduktion je EW'!$J$6:$K$15</c:f>
              <c:strCache>
                <c:ptCount val="10"/>
                <c:pt idx="0">
                  <c:v>Wien </c:v>
                </c:pt>
                <c:pt idx="1">
                  <c:v>Burgenland</c:v>
                </c:pt>
                <c:pt idx="2">
                  <c:v>Tirol</c:v>
                </c:pt>
                <c:pt idx="3">
                  <c:v>Niederösterreich</c:v>
                </c:pt>
                <c:pt idx="4">
                  <c:v>Kärnten </c:v>
                </c:pt>
                <c:pt idx="5">
                  <c:v>Steiermark</c:v>
                </c:pt>
                <c:pt idx="6">
                  <c:v>Salzburg</c:v>
                </c:pt>
                <c:pt idx="7">
                  <c:v>Vorarlberg</c:v>
                </c:pt>
                <c:pt idx="8">
                  <c:v>Oberösterreich</c:v>
                </c:pt>
                <c:pt idx="9">
                  <c:v>Österreich</c:v>
                </c:pt>
              </c:strCache>
            </c:strRef>
          </c:cat>
          <c:val>
            <c:numRef>
              <c:f>'Sachgüterproduktion je EW'!$O$6:$O$15</c:f>
              <c:numCache>
                <c:formatCode>#,##0</c:formatCode>
                <c:ptCount val="10"/>
                <c:pt idx="0">
                  <c:v>11031</c:v>
                </c:pt>
                <c:pt idx="1">
                  <c:v>16215</c:v>
                </c:pt>
                <c:pt idx="2">
                  <c:v>22075</c:v>
                </c:pt>
                <c:pt idx="3">
                  <c:v>21714</c:v>
                </c:pt>
                <c:pt idx="4">
                  <c:v>22279</c:v>
                </c:pt>
                <c:pt idx="5">
                  <c:v>28282</c:v>
                </c:pt>
                <c:pt idx="6">
                  <c:v>26178</c:v>
                </c:pt>
                <c:pt idx="7">
                  <c:v>31056</c:v>
                </c:pt>
                <c:pt idx="8">
                  <c:v>38181</c:v>
                </c:pt>
                <c:pt idx="9">
                  <c:v>23678</c:v>
                </c:pt>
              </c:numCache>
            </c:numRef>
          </c:val>
          <c:extLst>
            <c:ext xmlns:c16="http://schemas.microsoft.com/office/drawing/2014/chart" uri="{C3380CC4-5D6E-409C-BE32-E72D297353CC}">
              <c16:uniqueId val="{00000003-5732-4238-AD61-29CDBCF0D831}"/>
            </c:ext>
          </c:extLst>
        </c:ser>
        <c:ser>
          <c:idx val="4"/>
          <c:order val="4"/>
          <c:tx>
            <c:strRef>
              <c:f>'Sachgüterproduktion je EW'!$P$5</c:f>
              <c:strCache>
                <c:ptCount val="1"/>
                <c:pt idx="0">
                  <c:v>2021</c:v>
                </c:pt>
              </c:strCache>
            </c:strRef>
          </c:tx>
          <c:spPr>
            <a:solidFill>
              <a:schemeClr val="tx1">
                <a:lumMod val="95000"/>
                <a:lumOff val="5000"/>
              </a:schemeClr>
            </a:solidFill>
          </c:spPr>
          <c:invertIfNegative val="0"/>
          <c:cat>
            <c:strRef>
              <c:f>'Sachgüterproduktion je EW'!$J$6:$K$15</c:f>
              <c:strCache>
                <c:ptCount val="10"/>
                <c:pt idx="0">
                  <c:v>Wien </c:v>
                </c:pt>
                <c:pt idx="1">
                  <c:v>Burgenland</c:v>
                </c:pt>
                <c:pt idx="2">
                  <c:v>Tirol</c:v>
                </c:pt>
                <c:pt idx="3">
                  <c:v>Niederösterreich</c:v>
                </c:pt>
                <c:pt idx="4">
                  <c:v>Kärnten </c:v>
                </c:pt>
                <c:pt idx="5">
                  <c:v>Steiermark</c:v>
                </c:pt>
                <c:pt idx="6">
                  <c:v>Salzburg</c:v>
                </c:pt>
                <c:pt idx="7">
                  <c:v>Vorarlberg</c:v>
                </c:pt>
                <c:pt idx="8">
                  <c:v>Oberösterreich</c:v>
                </c:pt>
                <c:pt idx="9">
                  <c:v>Österreich</c:v>
                </c:pt>
              </c:strCache>
            </c:strRef>
          </c:cat>
          <c:val>
            <c:numRef>
              <c:f>'Sachgüterproduktion je EW'!$P$6:$P$15</c:f>
              <c:numCache>
                <c:formatCode>#,##0</c:formatCode>
                <c:ptCount val="10"/>
                <c:pt idx="0">
                  <c:v>12598</c:v>
                </c:pt>
                <c:pt idx="1">
                  <c:v>17526</c:v>
                </c:pt>
                <c:pt idx="2">
                  <c:v>25093</c:v>
                </c:pt>
                <c:pt idx="3">
                  <c:v>25914</c:v>
                </c:pt>
                <c:pt idx="4">
                  <c:v>26780</c:v>
                </c:pt>
                <c:pt idx="5">
                  <c:v>33017</c:v>
                </c:pt>
                <c:pt idx="6">
                  <c:v>30874</c:v>
                </c:pt>
                <c:pt idx="7">
                  <c:v>36450</c:v>
                </c:pt>
                <c:pt idx="8">
                  <c:v>44853</c:v>
                </c:pt>
                <c:pt idx="9">
                  <c:v>27702</c:v>
                </c:pt>
              </c:numCache>
            </c:numRef>
          </c:val>
          <c:extLst>
            <c:ext xmlns:c16="http://schemas.microsoft.com/office/drawing/2014/chart" uri="{C3380CC4-5D6E-409C-BE32-E72D297353CC}">
              <c16:uniqueId val="{00000004-5732-4238-AD61-29CDBCF0D831}"/>
            </c:ext>
          </c:extLst>
        </c:ser>
        <c:ser>
          <c:idx val="5"/>
          <c:order val="5"/>
          <c:tx>
            <c:strRef>
              <c:f>'Sachgüterproduktion je EW'!$Q$5</c:f>
              <c:strCache>
                <c:ptCount val="1"/>
                <c:pt idx="0">
                  <c:v>2022</c:v>
                </c:pt>
              </c:strCache>
            </c:strRef>
          </c:tx>
          <c:spPr>
            <a:solidFill>
              <a:srgbClr val="FF0000"/>
            </a:solidFill>
          </c:spPr>
          <c:invertIfNegative val="0"/>
          <c:cat>
            <c:strRef>
              <c:f>'Sachgüterproduktion je EW'!$J$6:$K$15</c:f>
              <c:strCache>
                <c:ptCount val="10"/>
                <c:pt idx="0">
                  <c:v>Wien </c:v>
                </c:pt>
                <c:pt idx="1">
                  <c:v>Burgenland</c:v>
                </c:pt>
                <c:pt idx="2">
                  <c:v>Tirol</c:v>
                </c:pt>
                <c:pt idx="3">
                  <c:v>Niederösterreich</c:v>
                </c:pt>
                <c:pt idx="4">
                  <c:v>Kärnten </c:v>
                </c:pt>
                <c:pt idx="5">
                  <c:v>Steiermark</c:v>
                </c:pt>
                <c:pt idx="6">
                  <c:v>Salzburg</c:v>
                </c:pt>
                <c:pt idx="7">
                  <c:v>Vorarlberg</c:v>
                </c:pt>
                <c:pt idx="8">
                  <c:v>Oberösterreich</c:v>
                </c:pt>
                <c:pt idx="9">
                  <c:v>Österreich</c:v>
                </c:pt>
              </c:strCache>
            </c:strRef>
          </c:cat>
          <c:val>
            <c:numRef>
              <c:f>'Sachgüterproduktion je EW'!$Q$6:$Q$15</c:f>
              <c:numCache>
                <c:formatCode>#,##0</c:formatCode>
                <c:ptCount val="10"/>
                <c:pt idx="0">
                  <c:v>13449</c:v>
                </c:pt>
                <c:pt idx="1">
                  <c:v>20359</c:v>
                </c:pt>
                <c:pt idx="2">
                  <c:v>27897</c:v>
                </c:pt>
                <c:pt idx="3">
                  <c:v>30571</c:v>
                </c:pt>
                <c:pt idx="4">
                  <c:v>31647</c:v>
                </c:pt>
                <c:pt idx="5">
                  <c:v>36987</c:v>
                </c:pt>
                <c:pt idx="6">
                  <c:v>37319</c:v>
                </c:pt>
                <c:pt idx="7">
                  <c:v>40816</c:v>
                </c:pt>
                <c:pt idx="8">
                  <c:v>52045</c:v>
                </c:pt>
                <c:pt idx="9">
                  <c:v>31730</c:v>
                </c:pt>
              </c:numCache>
            </c:numRef>
          </c:val>
          <c:extLst>
            <c:ext xmlns:c16="http://schemas.microsoft.com/office/drawing/2014/chart" uri="{C3380CC4-5D6E-409C-BE32-E72D297353CC}">
              <c16:uniqueId val="{00000000-0AFB-4DA3-8C59-9043EF476563}"/>
            </c:ext>
          </c:extLst>
        </c:ser>
        <c:dLbls>
          <c:showLegendKey val="0"/>
          <c:showVal val="0"/>
          <c:showCatName val="0"/>
          <c:showSerName val="0"/>
          <c:showPercent val="0"/>
          <c:showBubbleSize val="0"/>
        </c:dLbls>
        <c:gapWidth val="150"/>
        <c:axId val="119758208"/>
        <c:axId val="119772288"/>
        <c:extLst/>
      </c:barChart>
      <c:catAx>
        <c:axId val="119758208"/>
        <c:scaling>
          <c:orientation val="minMax"/>
        </c:scaling>
        <c:delete val="0"/>
        <c:axPos val="l"/>
        <c:numFmt formatCode="General" sourceLinked="0"/>
        <c:majorTickMark val="out"/>
        <c:minorTickMark val="none"/>
        <c:tickLblPos val="nextTo"/>
        <c:crossAx val="119772288"/>
        <c:crosses val="autoZero"/>
        <c:auto val="1"/>
        <c:lblAlgn val="ctr"/>
        <c:lblOffset val="100"/>
        <c:noMultiLvlLbl val="0"/>
      </c:catAx>
      <c:valAx>
        <c:axId val="119772288"/>
        <c:scaling>
          <c:orientation val="minMax"/>
        </c:scaling>
        <c:delete val="0"/>
        <c:axPos val="b"/>
        <c:majorGridlines/>
        <c:numFmt formatCode="#,##0" sourceLinked="1"/>
        <c:majorTickMark val="out"/>
        <c:minorTickMark val="none"/>
        <c:tickLblPos val="nextTo"/>
        <c:crossAx val="119758208"/>
        <c:crosses val="autoZero"/>
        <c:crossBetween val="between"/>
      </c:valAx>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 Industrieproduktion'!$A$24</c:f>
              <c:strCache>
                <c:ptCount val="1"/>
                <c:pt idx="0">
                  <c:v>2012</c:v>
                </c:pt>
              </c:strCache>
            </c:strRef>
          </c:tx>
          <c:spPr>
            <a:solidFill>
              <a:schemeClr val="bg1">
                <a:lumMod val="95000"/>
              </a:schemeClr>
            </a:solidFill>
          </c:spPr>
          <c:invertIfNegative val="0"/>
          <c:cat>
            <c:strRef>
              <c:f>' Industrieproduktion'!$B$22:$F$22</c:f>
              <c:strCache>
                <c:ptCount val="5"/>
                <c:pt idx="0">
                  <c:v>Textil, Bekleidung</c:v>
                </c:pt>
                <c:pt idx="1">
                  <c:v>Ma, Metallw.</c:v>
                </c:pt>
                <c:pt idx="2">
                  <c:v>Elektro</c:v>
                </c:pt>
                <c:pt idx="3">
                  <c:v>Nahrunsgmittel</c:v>
                </c:pt>
                <c:pt idx="4">
                  <c:v>Chemie,Holz,Papier</c:v>
                </c:pt>
              </c:strCache>
            </c:strRef>
          </c:cat>
          <c:val>
            <c:numRef>
              <c:f>' Industrieproduktion'!$B$24:$F$24</c:f>
              <c:numCache>
                <c:formatCode>0.0%</c:formatCode>
                <c:ptCount val="5"/>
                <c:pt idx="0">
                  <c:v>8.2000000000000003E-2</c:v>
                </c:pt>
                <c:pt idx="1">
                  <c:v>0.52300000000000002</c:v>
                </c:pt>
                <c:pt idx="2">
                  <c:v>0.13700000000000001</c:v>
                </c:pt>
                <c:pt idx="3">
                  <c:v>0.13200000000000001</c:v>
                </c:pt>
                <c:pt idx="4">
                  <c:v>0.115</c:v>
                </c:pt>
              </c:numCache>
            </c:numRef>
          </c:val>
          <c:extLst>
            <c:ext xmlns:c16="http://schemas.microsoft.com/office/drawing/2014/chart" uri="{C3380CC4-5D6E-409C-BE32-E72D297353CC}">
              <c16:uniqueId val="{00000000-7B59-432A-873A-4F65D3802170}"/>
            </c:ext>
          </c:extLst>
        </c:ser>
        <c:ser>
          <c:idx val="1"/>
          <c:order val="1"/>
          <c:tx>
            <c:strRef>
              <c:f>' Industrieproduktion'!$A$25</c:f>
              <c:strCache>
                <c:ptCount val="1"/>
                <c:pt idx="0">
                  <c:v>2013</c:v>
                </c:pt>
              </c:strCache>
            </c:strRef>
          </c:tx>
          <c:spPr>
            <a:solidFill>
              <a:schemeClr val="bg1">
                <a:lumMod val="85000"/>
              </a:schemeClr>
            </a:solidFill>
          </c:spPr>
          <c:invertIfNegative val="0"/>
          <c:cat>
            <c:strRef>
              <c:f>' Industrieproduktion'!$B$22:$F$22</c:f>
              <c:strCache>
                <c:ptCount val="5"/>
                <c:pt idx="0">
                  <c:v>Textil, Bekleidung</c:v>
                </c:pt>
                <c:pt idx="1">
                  <c:v>Ma, Metallw.</c:v>
                </c:pt>
                <c:pt idx="2">
                  <c:v>Elektro</c:v>
                </c:pt>
                <c:pt idx="3">
                  <c:v>Nahrunsgmittel</c:v>
                </c:pt>
                <c:pt idx="4">
                  <c:v>Chemie,Holz,Papier</c:v>
                </c:pt>
              </c:strCache>
            </c:strRef>
          </c:cat>
          <c:val>
            <c:numRef>
              <c:f>' Industrieproduktion'!$B$25:$F$25</c:f>
              <c:numCache>
                <c:formatCode>0.0%</c:formatCode>
                <c:ptCount val="5"/>
                <c:pt idx="0">
                  <c:v>8.1000000000000003E-2</c:v>
                </c:pt>
                <c:pt idx="1">
                  <c:v>0.47</c:v>
                </c:pt>
                <c:pt idx="2">
                  <c:v>0.13800000000000001</c:v>
                </c:pt>
                <c:pt idx="3">
                  <c:v>0.13500000000000001</c:v>
                </c:pt>
                <c:pt idx="4">
                  <c:v>0.113</c:v>
                </c:pt>
              </c:numCache>
            </c:numRef>
          </c:val>
          <c:extLst>
            <c:ext xmlns:c16="http://schemas.microsoft.com/office/drawing/2014/chart" uri="{C3380CC4-5D6E-409C-BE32-E72D297353CC}">
              <c16:uniqueId val="{00000001-7B59-432A-873A-4F65D3802170}"/>
            </c:ext>
          </c:extLst>
        </c:ser>
        <c:ser>
          <c:idx val="2"/>
          <c:order val="2"/>
          <c:tx>
            <c:strRef>
              <c:f>' Industrieproduktion'!$A$26</c:f>
              <c:strCache>
                <c:ptCount val="1"/>
                <c:pt idx="0">
                  <c:v>2014</c:v>
                </c:pt>
              </c:strCache>
            </c:strRef>
          </c:tx>
          <c:spPr>
            <a:solidFill>
              <a:schemeClr val="bg1">
                <a:lumMod val="75000"/>
              </a:schemeClr>
            </a:solidFill>
          </c:spPr>
          <c:invertIfNegative val="0"/>
          <c:cat>
            <c:strRef>
              <c:f>' Industrieproduktion'!$B$22:$F$22</c:f>
              <c:strCache>
                <c:ptCount val="5"/>
                <c:pt idx="0">
                  <c:v>Textil, Bekleidung</c:v>
                </c:pt>
                <c:pt idx="1">
                  <c:v>Ma, Metallw.</c:v>
                </c:pt>
                <c:pt idx="2">
                  <c:v>Elektro</c:v>
                </c:pt>
                <c:pt idx="3">
                  <c:v>Nahrunsgmittel</c:v>
                </c:pt>
                <c:pt idx="4">
                  <c:v>Chemie,Holz,Papier</c:v>
                </c:pt>
              </c:strCache>
            </c:strRef>
          </c:cat>
          <c:val>
            <c:numRef>
              <c:f>' Industrieproduktion'!$B$26:$F$26</c:f>
              <c:numCache>
                <c:formatCode>0.0%</c:formatCode>
                <c:ptCount val="5"/>
                <c:pt idx="0">
                  <c:v>7.8E-2</c:v>
                </c:pt>
                <c:pt idx="1">
                  <c:v>0.51100000000000001</c:v>
                </c:pt>
                <c:pt idx="2">
                  <c:v>0.14799999999999999</c:v>
                </c:pt>
                <c:pt idx="3">
                  <c:v>0.121</c:v>
                </c:pt>
                <c:pt idx="4">
                  <c:v>9.7000000000000003E-2</c:v>
                </c:pt>
              </c:numCache>
            </c:numRef>
          </c:val>
          <c:extLst xmlns:c15="http://schemas.microsoft.com/office/drawing/2012/chart">
            <c:ext xmlns:c16="http://schemas.microsoft.com/office/drawing/2014/chart" uri="{C3380CC4-5D6E-409C-BE32-E72D297353CC}">
              <c16:uniqueId val="{00000002-7B59-432A-873A-4F65D3802170}"/>
            </c:ext>
          </c:extLst>
        </c:ser>
        <c:ser>
          <c:idx val="3"/>
          <c:order val="3"/>
          <c:tx>
            <c:strRef>
              <c:f>' Industrieproduktion'!$A$27</c:f>
              <c:strCache>
                <c:ptCount val="1"/>
                <c:pt idx="0">
                  <c:v>2015</c:v>
                </c:pt>
              </c:strCache>
            </c:strRef>
          </c:tx>
          <c:spPr>
            <a:solidFill>
              <a:schemeClr val="bg1">
                <a:lumMod val="65000"/>
              </a:schemeClr>
            </a:solidFill>
          </c:spPr>
          <c:invertIfNegative val="0"/>
          <c:cat>
            <c:strRef>
              <c:f>' Industrieproduktion'!$B$22:$F$22</c:f>
              <c:strCache>
                <c:ptCount val="5"/>
                <c:pt idx="0">
                  <c:v>Textil, Bekleidung</c:v>
                </c:pt>
                <c:pt idx="1">
                  <c:v>Ma, Metallw.</c:v>
                </c:pt>
                <c:pt idx="2">
                  <c:v>Elektro</c:v>
                </c:pt>
                <c:pt idx="3">
                  <c:v>Nahrunsgmittel</c:v>
                </c:pt>
                <c:pt idx="4">
                  <c:v>Chemie,Holz,Papier</c:v>
                </c:pt>
              </c:strCache>
            </c:strRef>
          </c:cat>
          <c:val>
            <c:numRef>
              <c:f>' Industrieproduktion'!$B$27:$F$27</c:f>
              <c:numCache>
                <c:formatCode>0.0%</c:formatCode>
                <c:ptCount val="5"/>
                <c:pt idx="0">
                  <c:v>7.8E-2</c:v>
                </c:pt>
                <c:pt idx="1">
                  <c:v>0.47599999999999998</c:v>
                </c:pt>
                <c:pt idx="2">
                  <c:v>0.17100000000000001</c:v>
                </c:pt>
                <c:pt idx="3">
                  <c:v>0.121</c:v>
                </c:pt>
                <c:pt idx="4">
                  <c:v>0.105</c:v>
                </c:pt>
              </c:numCache>
            </c:numRef>
          </c:val>
          <c:extLst>
            <c:ext xmlns:c16="http://schemas.microsoft.com/office/drawing/2014/chart" uri="{C3380CC4-5D6E-409C-BE32-E72D297353CC}">
              <c16:uniqueId val="{00000003-7B59-432A-873A-4F65D3802170}"/>
            </c:ext>
          </c:extLst>
        </c:ser>
        <c:ser>
          <c:idx val="4"/>
          <c:order val="4"/>
          <c:tx>
            <c:strRef>
              <c:f>' Industrieproduktion'!$A$28</c:f>
              <c:strCache>
                <c:ptCount val="1"/>
                <c:pt idx="0">
                  <c:v>2016</c:v>
                </c:pt>
              </c:strCache>
            </c:strRef>
          </c:tx>
          <c:spPr>
            <a:solidFill>
              <a:schemeClr val="bg1">
                <a:lumMod val="50000"/>
              </a:schemeClr>
            </a:solidFill>
          </c:spPr>
          <c:invertIfNegative val="0"/>
          <c:cat>
            <c:strRef>
              <c:f>' Industrieproduktion'!$B$22:$F$22</c:f>
              <c:strCache>
                <c:ptCount val="5"/>
                <c:pt idx="0">
                  <c:v>Textil, Bekleidung</c:v>
                </c:pt>
                <c:pt idx="1">
                  <c:v>Ma, Metallw.</c:v>
                </c:pt>
                <c:pt idx="2">
                  <c:v>Elektro</c:v>
                </c:pt>
                <c:pt idx="3">
                  <c:v>Nahrunsgmittel</c:v>
                </c:pt>
                <c:pt idx="4">
                  <c:v>Chemie,Holz,Papier</c:v>
                </c:pt>
              </c:strCache>
            </c:strRef>
          </c:cat>
          <c:val>
            <c:numRef>
              <c:f>' Industrieproduktion'!$B$28:$F$28</c:f>
              <c:numCache>
                <c:formatCode>0.0%</c:formatCode>
                <c:ptCount val="5"/>
                <c:pt idx="0">
                  <c:v>7.4999999999999997E-2</c:v>
                </c:pt>
                <c:pt idx="1">
                  <c:v>0.45500000000000002</c:v>
                </c:pt>
                <c:pt idx="2">
                  <c:v>0.16800000000000001</c:v>
                </c:pt>
                <c:pt idx="3">
                  <c:v>0.11699999999999999</c:v>
                </c:pt>
                <c:pt idx="4">
                  <c:v>0.10800000000000001</c:v>
                </c:pt>
              </c:numCache>
            </c:numRef>
          </c:val>
          <c:extLst xmlns:c15="http://schemas.microsoft.com/office/drawing/2012/chart">
            <c:ext xmlns:c16="http://schemas.microsoft.com/office/drawing/2014/chart" uri="{C3380CC4-5D6E-409C-BE32-E72D297353CC}">
              <c16:uniqueId val="{00000004-7B59-432A-873A-4F65D3802170}"/>
            </c:ext>
          </c:extLst>
        </c:ser>
        <c:ser>
          <c:idx val="5"/>
          <c:order val="5"/>
          <c:tx>
            <c:strRef>
              <c:f>' Industrieproduktion'!$A$29</c:f>
              <c:strCache>
                <c:ptCount val="1"/>
                <c:pt idx="0">
                  <c:v>2017</c:v>
                </c:pt>
              </c:strCache>
            </c:strRef>
          </c:tx>
          <c:spPr>
            <a:solidFill>
              <a:schemeClr val="tx1">
                <a:lumMod val="50000"/>
                <a:lumOff val="50000"/>
              </a:schemeClr>
            </a:solidFill>
          </c:spPr>
          <c:invertIfNegative val="0"/>
          <c:cat>
            <c:strRef>
              <c:f>' Industrieproduktion'!$B$22:$F$22</c:f>
              <c:strCache>
                <c:ptCount val="5"/>
                <c:pt idx="0">
                  <c:v>Textil, Bekleidung</c:v>
                </c:pt>
                <c:pt idx="1">
                  <c:v>Ma, Metallw.</c:v>
                </c:pt>
                <c:pt idx="2">
                  <c:v>Elektro</c:v>
                </c:pt>
                <c:pt idx="3">
                  <c:v>Nahrunsgmittel</c:v>
                </c:pt>
                <c:pt idx="4">
                  <c:v>Chemie,Holz,Papier</c:v>
                </c:pt>
              </c:strCache>
            </c:strRef>
          </c:cat>
          <c:val>
            <c:numRef>
              <c:f>' Industrieproduktion'!$B$29:$F$29</c:f>
              <c:numCache>
                <c:formatCode>0.0%</c:formatCode>
                <c:ptCount val="5"/>
                <c:pt idx="0">
                  <c:v>7.8E-2</c:v>
                </c:pt>
                <c:pt idx="1">
                  <c:v>0.63500000000000001</c:v>
                </c:pt>
                <c:pt idx="2">
                  <c:v>0.16699999999999998</c:v>
                </c:pt>
                <c:pt idx="3">
                  <c:v>0.12300000000000001</c:v>
                </c:pt>
                <c:pt idx="4">
                  <c:v>0.11599999999999999</c:v>
                </c:pt>
              </c:numCache>
            </c:numRef>
          </c:val>
          <c:extLst>
            <c:ext xmlns:c16="http://schemas.microsoft.com/office/drawing/2014/chart" uri="{C3380CC4-5D6E-409C-BE32-E72D297353CC}">
              <c16:uniqueId val="{00000005-7B59-432A-873A-4F65D3802170}"/>
            </c:ext>
          </c:extLst>
        </c:ser>
        <c:ser>
          <c:idx val="6"/>
          <c:order val="6"/>
          <c:tx>
            <c:strRef>
              <c:f>' Industrieproduktion'!$A$30</c:f>
              <c:strCache>
                <c:ptCount val="1"/>
                <c:pt idx="0">
                  <c:v>2018</c:v>
                </c:pt>
              </c:strCache>
            </c:strRef>
          </c:tx>
          <c:spPr>
            <a:solidFill>
              <a:schemeClr val="tx1">
                <a:lumMod val="65000"/>
                <a:lumOff val="35000"/>
              </a:schemeClr>
            </a:solidFill>
          </c:spPr>
          <c:invertIfNegative val="0"/>
          <c:cat>
            <c:strRef>
              <c:f>' Industrieproduktion'!$B$22:$F$22</c:f>
              <c:strCache>
                <c:ptCount val="5"/>
                <c:pt idx="0">
                  <c:v>Textil, Bekleidung</c:v>
                </c:pt>
                <c:pt idx="1">
                  <c:v>Ma, Metallw.</c:v>
                </c:pt>
                <c:pt idx="2">
                  <c:v>Elektro</c:v>
                </c:pt>
                <c:pt idx="3">
                  <c:v>Nahrunsgmittel</c:v>
                </c:pt>
                <c:pt idx="4">
                  <c:v>Chemie,Holz,Papier</c:v>
                </c:pt>
              </c:strCache>
            </c:strRef>
          </c:cat>
          <c:val>
            <c:numRef>
              <c:f>' Industrieproduktion'!$B$30:$F$30</c:f>
              <c:numCache>
                <c:formatCode>0.0%</c:formatCode>
                <c:ptCount val="5"/>
                <c:pt idx="0">
                  <c:v>8.1000000000000003E-2</c:v>
                </c:pt>
                <c:pt idx="1">
                  <c:v>0.61399999999999999</c:v>
                </c:pt>
                <c:pt idx="2">
                  <c:v>0.16</c:v>
                </c:pt>
                <c:pt idx="3">
                  <c:v>0.13100000000000001</c:v>
                </c:pt>
                <c:pt idx="4">
                  <c:v>0.124</c:v>
                </c:pt>
              </c:numCache>
            </c:numRef>
          </c:val>
          <c:extLst xmlns:c15="http://schemas.microsoft.com/office/drawing/2012/chart">
            <c:ext xmlns:c16="http://schemas.microsoft.com/office/drawing/2014/chart" uri="{C3380CC4-5D6E-409C-BE32-E72D297353CC}">
              <c16:uniqueId val="{00000006-7B59-432A-873A-4F65D3802170}"/>
            </c:ext>
          </c:extLst>
        </c:ser>
        <c:ser>
          <c:idx val="7"/>
          <c:order val="7"/>
          <c:tx>
            <c:strRef>
              <c:f>' Industrieproduktion'!$A$31</c:f>
              <c:strCache>
                <c:ptCount val="1"/>
                <c:pt idx="0">
                  <c:v>2019</c:v>
                </c:pt>
              </c:strCache>
            </c:strRef>
          </c:tx>
          <c:spPr>
            <a:solidFill>
              <a:schemeClr val="tx1">
                <a:lumMod val="65000"/>
                <a:lumOff val="35000"/>
              </a:schemeClr>
            </a:solidFill>
          </c:spPr>
          <c:invertIfNegative val="0"/>
          <c:cat>
            <c:strRef>
              <c:f>' Industrieproduktion'!$B$22:$F$22</c:f>
              <c:strCache>
                <c:ptCount val="5"/>
                <c:pt idx="0">
                  <c:v>Textil, Bekleidung</c:v>
                </c:pt>
                <c:pt idx="1">
                  <c:v>Ma, Metallw.</c:v>
                </c:pt>
                <c:pt idx="2">
                  <c:v>Elektro</c:v>
                </c:pt>
                <c:pt idx="3">
                  <c:v>Nahrunsgmittel</c:v>
                </c:pt>
                <c:pt idx="4">
                  <c:v>Chemie,Holz,Papier</c:v>
                </c:pt>
              </c:strCache>
            </c:strRef>
          </c:cat>
          <c:val>
            <c:numRef>
              <c:f>' Industrieproduktion'!$B$31:$F$31</c:f>
              <c:numCache>
                <c:formatCode>0.0%</c:formatCode>
                <c:ptCount val="5"/>
                <c:pt idx="0">
                  <c:v>7.5999999999999998E-2</c:v>
                </c:pt>
                <c:pt idx="1">
                  <c:v>0.63100000000000001</c:v>
                </c:pt>
                <c:pt idx="2">
                  <c:v>0.158</c:v>
                </c:pt>
                <c:pt idx="3">
                  <c:v>0.12300000000000001</c:v>
                </c:pt>
                <c:pt idx="4">
                  <c:v>0.123</c:v>
                </c:pt>
              </c:numCache>
            </c:numRef>
          </c:val>
          <c:extLst>
            <c:ext xmlns:c16="http://schemas.microsoft.com/office/drawing/2014/chart" uri="{C3380CC4-5D6E-409C-BE32-E72D297353CC}">
              <c16:uniqueId val="{00000000-B564-49A8-BF2B-5A23E11F8474}"/>
            </c:ext>
          </c:extLst>
        </c:ser>
        <c:ser>
          <c:idx val="8"/>
          <c:order val="8"/>
          <c:tx>
            <c:strRef>
              <c:f>' Industrieproduktion'!$A$32</c:f>
              <c:strCache>
                <c:ptCount val="1"/>
                <c:pt idx="0">
                  <c:v>2020</c:v>
                </c:pt>
              </c:strCache>
            </c:strRef>
          </c:tx>
          <c:spPr>
            <a:solidFill>
              <a:schemeClr val="tx1">
                <a:lumMod val="75000"/>
                <a:lumOff val="25000"/>
              </a:schemeClr>
            </a:solidFill>
          </c:spPr>
          <c:invertIfNegative val="0"/>
          <c:cat>
            <c:strRef>
              <c:f>' Industrieproduktion'!$B$22:$F$22</c:f>
              <c:strCache>
                <c:ptCount val="5"/>
                <c:pt idx="0">
                  <c:v>Textil, Bekleidung</c:v>
                </c:pt>
                <c:pt idx="1">
                  <c:v>Ma, Metallw.</c:v>
                </c:pt>
                <c:pt idx="2">
                  <c:v>Elektro</c:v>
                </c:pt>
                <c:pt idx="3">
                  <c:v>Nahrunsgmittel</c:v>
                </c:pt>
                <c:pt idx="4">
                  <c:v>Chemie,Holz,Papier</c:v>
                </c:pt>
              </c:strCache>
            </c:strRef>
          </c:cat>
          <c:val>
            <c:numRef>
              <c:f>' Industrieproduktion'!$B$32:$F$32</c:f>
              <c:numCache>
                <c:formatCode>0.0%</c:formatCode>
                <c:ptCount val="5"/>
                <c:pt idx="0">
                  <c:v>7.6999999999999999E-2</c:v>
                </c:pt>
                <c:pt idx="1">
                  <c:v>0.61699999999999999</c:v>
                </c:pt>
                <c:pt idx="2">
                  <c:v>0.156</c:v>
                </c:pt>
                <c:pt idx="3">
                  <c:v>0.13100000000000001</c:v>
                </c:pt>
                <c:pt idx="4">
                  <c:v>0.13</c:v>
                </c:pt>
              </c:numCache>
            </c:numRef>
          </c:val>
          <c:extLst>
            <c:ext xmlns:c16="http://schemas.microsoft.com/office/drawing/2014/chart" uri="{C3380CC4-5D6E-409C-BE32-E72D297353CC}">
              <c16:uniqueId val="{00000000-326B-4BC5-9B3B-630B2648CDF9}"/>
            </c:ext>
          </c:extLst>
        </c:ser>
        <c:ser>
          <c:idx val="9"/>
          <c:order val="9"/>
          <c:tx>
            <c:strRef>
              <c:f>' Industrieproduktion'!$A$33</c:f>
              <c:strCache>
                <c:ptCount val="1"/>
                <c:pt idx="0">
                  <c:v>2021</c:v>
                </c:pt>
              </c:strCache>
            </c:strRef>
          </c:tx>
          <c:spPr>
            <a:solidFill>
              <a:schemeClr val="tx1">
                <a:lumMod val="85000"/>
                <a:lumOff val="15000"/>
              </a:schemeClr>
            </a:solidFill>
          </c:spPr>
          <c:invertIfNegative val="0"/>
          <c:cat>
            <c:strRef>
              <c:f>' Industrieproduktion'!$B$22:$F$22</c:f>
              <c:strCache>
                <c:ptCount val="5"/>
                <c:pt idx="0">
                  <c:v>Textil, Bekleidung</c:v>
                </c:pt>
                <c:pt idx="1">
                  <c:v>Ma, Metallw.</c:v>
                </c:pt>
                <c:pt idx="2">
                  <c:v>Elektro</c:v>
                </c:pt>
                <c:pt idx="3">
                  <c:v>Nahrunsgmittel</c:v>
                </c:pt>
                <c:pt idx="4">
                  <c:v>Chemie,Holz,Papier</c:v>
                </c:pt>
              </c:strCache>
            </c:strRef>
          </c:cat>
          <c:val>
            <c:numRef>
              <c:f>' Industrieproduktion'!$B$33:$F$33</c:f>
              <c:numCache>
                <c:formatCode>0.0%</c:formatCode>
                <c:ptCount val="5"/>
                <c:pt idx="0">
                  <c:v>7.5999999999999998E-2</c:v>
                </c:pt>
                <c:pt idx="1">
                  <c:v>0.627</c:v>
                </c:pt>
                <c:pt idx="2">
                  <c:v>0.14899999999999999</c:v>
                </c:pt>
                <c:pt idx="3">
                  <c:v>0.11599999999999999</c:v>
                </c:pt>
                <c:pt idx="4">
                  <c:v>0.13600000000000001</c:v>
                </c:pt>
              </c:numCache>
            </c:numRef>
          </c:val>
          <c:extLst>
            <c:ext xmlns:c16="http://schemas.microsoft.com/office/drawing/2014/chart" uri="{C3380CC4-5D6E-409C-BE32-E72D297353CC}">
              <c16:uniqueId val="{00000001-8C22-4B28-B1F3-0BB8A496AA6F}"/>
            </c:ext>
          </c:extLst>
        </c:ser>
        <c:ser>
          <c:idx val="10"/>
          <c:order val="10"/>
          <c:tx>
            <c:strRef>
              <c:f>' Industrieproduktion'!$A$34</c:f>
              <c:strCache>
                <c:ptCount val="1"/>
                <c:pt idx="0">
                  <c:v>2022</c:v>
                </c:pt>
              </c:strCache>
            </c:strRef>
          </c:tx>
          <c:spPr>
            <a:solidFill>
              <a:srgbClr val="FF0000"/>
            </a:solidFill>
          </c:spPr>
          <c:invertIfNegative val="0"/>
          <c:cat>
            <c:strRef>
              <c:f>' Industrieproduktion'!$B$22:$F$22</c:f>
              <c:strCache>
                <c:ptCount val="5"/>
                <c:pt idx="0">
                  <c:v>Textil, Bekleidung</c:v>
                </c:pt>
                <c:pt idx="1">
                  <c:v>Ma, Metallw.</c:v>
                </c:pt>
                <c:pt idx="2">
                  <c:v>Elektro</c:v>
                </c:pt>
                <c:pt idx="3">
                  <c:v>Nahrunsgmittel</c:v>
                </c:pt>
                <c:pt idx="4">
                  <c:v>Chemie,Holz,Papier</c:v>
                </c:pt>
              </c:strCache>
            </c:strRef>
          </c:cat>
          <c:val>
            <c:numRef>
              <c:f>' Industrieproduktion'!$B$34:$F$34</c:f>
              <c:numCache>
                <c:formatCode>0.0%</c:formatCode>
                <c:ptCount val="5"/>
                <c:pt idx="0">
                  <c:v>7.5999999999999998E-2</c:v>
                </c:pt>
                <c:pt idx="1">
                  <c:v>0.59399999999999997</c:v>
                </c:pt>
                <c:pt idx="2">
                  <c:v>0.14899999999999999</c:v>
                </c:pt>
                <c:pt idx="3">
                  <c:v>0.12300000000000001</c:v>
                </c:pt>
                <c:pt idx="4">
                  <c:v>0.155</c:v>
                </c:pt>
              </c:numCache>
            </c:numRef>
          </c:val>
          <c:extLst>
            <c:ext xmlns:c16="http://schemas.microsoft.com/office/drawing/2014/chart" uri="{C3380CC4-5D6E-409C-BE32-E72D297353CC}">
              <c16:uniqueId val="{00000001-9AB0-4BDA-B41D-85E488CEDAF9}"/>
            </c:ext>
          </c:extLst>
        </c:ser>
        <c:dLbls>
          <c:showLegendKey val="0"/>
          <c:showVal val="0"/>
          <c:showCatName val="0"/>
          <c:showSerName val="0"/>
          <c:showPercent val="0"/>
          <c:showBubbleSize val="0"/>
        </c:dLbls>
        <c:gapWidth val="150"/>
        <c:axId val="119927552"/>
        <c:axId val="119929088"/>
        <c:extLst/>
      </c:barChart>
      <c:catAx>
        <c:axId val="119927552"/>
        <c:scaling>
          <c:orientation val="minMax"/>
        </c:scaling>
        <c:delete val="0"/>
        <c:axPos val="b"/>
        <c:numFmt formatCode="General" sourceLinked="0"/>
        <c:majorTickMark val="out"/>
        <c:minorTickMark val="none"/>
        <c:tickLblPos val="nextTo"/>
        <c:crossAx val="119929088"/>
        <c:crosses val="autoZero"/>
        <c:auto val="1"/>
        <c:lblAlgn val="ctr"/>
        <c:lblOffset val="100"/>
        <c:noMultiLvlLbl val="0"/>
      </c:catAx>
      <c:valAx>
        <c:axId val="119929088"/>
        <c:scaling>
          <c:orientation val="minMax"/>
        </c:scaling>
        <c:delete val="0"/>
        <c:axPos val="l"/>
        <c:majorGridlines/>
        <c:numFmt formatCode="0.0%" sourceLinked="1"/>
        <c:majorTickMark val="out"/>
        <c:minorTickMark val="none"/>
        <c:tickLblPos val="nextTo"/>
        <c:crossAx val="119927552"/>
        <c:crosses val="autoZero"/>
        <c:crossBetween val="between"/>
      </c:valAx>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 Industrieproduktion'!$M$49</c:f>
              <c:strCache>
                <c:ptCount val="1"/>
                <c:pt idx="0">
                  <c:v>2012</c:v>
                </c:pt>
              </c:strCache>
            </c:strRef>
          </c:tx>
          <c:spPr>
            <a:solidFill>
              <a:schemeClr val="bg1">
                <a:lumMod val="85000"/>
              </a:schemeClr>
            </a:solidFill>
          </c:spPr>
          <c:invertIfNegative val="0"/>
          <c:cat>
            <c:strRef>
              <c:f>' Industrieproduktion'!$K$52:$L$60</c:f>
              <c:strCache>
                <c:ptCount val="9"/>
                <c:pt idx="0">
                  <c:v>Salzburg</c:v>
                </c:pt>
                <c:pt idx="1">
                  <c:v>Tirol</c:v>
                </c:pt>
                <c:pt idx="2">
                  <c:v>Niederösterreich</c:v>
                </c:pt>
                <c:pt idx="3">
                  <c:v>Kärnten</c:v>
                </c:pt>
                <c:pt idx="4">
                  <c:v>Steiermark</c:v>
                </c:pt>
                <c:pt idx="5">
                  <c:v>Vorarlberg</c:v>
                </c:pt>
                <c:pt idx="6">
                  <c:v>Oberösterreich</c:v>
                </c:pt>
                <c:pt idx="7">
                  <c:v>Wien</c:v>
                </c:pt>
                <c:pt idx="8">
                  <c:v>Österreich</c:v>
                </c:pt>
              </c:strCache>
            </c:strRef>
          </c:cat>
          <c:val>
            <c:numRef>
              <c:f>' Industrieproduktion'!$M$52:$M$60</c:f>
              <c:numCache>
                <c:formatCode>#,##0</c:formatCode>
                <c:ptCount val="9"/>
                <c:pt idx="0">
                  <c:v>11189</c:v>
                </c:pt>
                <c:pt idx="1">
                  <c:v>12693</c:v>
                </c:pt>
                <c:pt idx="2">
                  <c:v>19751</c:v>
                </c:pt>
                <c:pt idx="3">
                  <c:v>11953</c:v>
                </c:pt>
                <c:pt idx="4">
                  <c:v>18970</c:v>
                </c:pt>
                <c:pt idx="5">
                  <c:v>18900</c:v>
                </c:pt>
                <c:pt idx="6">
                  <c:v>25338</c:v>
                </c:pt>
                <c:pt idx="7">
                  <c:v>13066</c:v>
                </c:pt>
                <c:pt idx="8">
                  <c:v>17119</c:v>
                </c:pt>
              </c:numCache>
            </c:numRef>
          </c:val>
          <c:extLst>
            <c:ext xmlns:c16="http://schemas.microsoft.com/office/drawing/2014/chart" uri="{C3380CC4-5D6E-409C-BE32-E72D297353CC}">
              <c16:uniqueId val="{00000000-23A4-4AC3-8E27-66AFC32BEEC6}"/>
            </c:ext>
          </c:extLst>
        </c:ser>
        <c:ser>
          <c:idx val="1"/>
          <c:order val="1"/>
          <c:tx>
            <c:strRef>
              <c:f>' Industrieproduktion'!$N$49</c:f>
              <c:strCache>
                <c:ptCount val="1"/>
                <c:pt idx="0">
                  <c:v>2014</c:v>
                </c:pt>
              </c:strCache>
            </c:strRef>
          </c:tx>
          <c:spPr>
            <a:solidFill>
              <a:schemeClr val="bg1">
                <a:lumMod val="65000"/>
              </a:schemeClr>
            </a:solidFill>
          </c:spPr>
          <c:invertIfNegative val="0"/>
          <c:cat>
            <c:strRef>
              <c:f>' Industrieproduktion'!$K$52:$L$60</c:f>
              <c:strCache>
                <c:ptCount val="9"/>
                <c:pt idx="0">
                  <c:v>Salzburg</c:v>
                </c:pt>
                <c:pt idx="1">
                  <c:v>Tirol</c:v>
                </c:pt>
                <c:pt idx="2">
                  <c:v>Niederösterreich</c:v>
                </c:pt>
                <c:pt idx="3">
                  <c:v>Kärnten</c:v>
                </c:pt>
                <c:pt idx="4">
                  <c:v>Steiermark</c:v>
                </c:pt>
                <c:pt idx="5">
                  <c:v>Vorarlberg</c:v>
                </c:pt>
                <c:pt idx="6">
                  <c:v>Oberösterreich</c:v>
                </c:pt>
                <c:pt idx="7">
                  <c:v>Wien</c:v>
                </c:pt>
                <c:pt idx="8">
                  <c:v>Österreich</c:v>
                </c:pt>
              </c:strCache>
            </c:strRef>
          </c:cat>
          <c:val>
            <c:numRef>
              <c:f>' Industrieproduktion'!$N$52:$N$60</c:f>
              <c:numCache>
                <c:formatCode>#,##0</c:formatCode>
                <c:ptCount val="9"/>
                <c:pt idx="0">
                  <c:v>10227</c:v>
                </c:pt>
                <c:pt idx="1">
                  <c:v>12439</c:v>
                </c:pt>
                <c:pt idx="2">
                  <c:v>17943</c:v>
                </c:pt>
                <c:pt idx="3">
                  <c:v>11566</c:v>
                </c:pt>
                <c:pt idx="4">
                  <c:v>19334</c:v>
                </c:pt>
                <c:pt idx="5">
                  <c:v>20901</c:v>
                </c:pt>
                <c:pt idx="6">
                  <c:v>25142</c:v>
                </c:pt>
                <c:pt idx="7">
                  <c:v>10378</c:v>
                </c:pt>
                <c:pt idx="8">
                  <c:v>16236</c:v>
                </c:pt>
              </c:numCache>
            </c:numRef>
          </c:val>
          <c:extLst>
            <c:ext xmlns:c16="http://schemas.microsoft.com/office/drawing/2014/chart" uri="{C3380CC4-5D6E-409C-BE32-E72D297353CC}">
              <c16:uniqueId val="{00000001-23A4-4AC3-8E27-66AFC32BEEC6}"/>
            </c:ext>
          </c:extLst>
        </c:ser>
        <c:ser>
          <c:idx val="2"/>
          <c:order val="2"/>
          <c:tx>
            <c:strRef>
              <c:f>' Industrieproduktion'!$O$49</c:f>
              <c:strCache>
                <c:ptCount val="1"/>
                <c:pt idx="0">
                  <c:v>2016</c:v>
                </c:pt>
              </c:strCache>
            </c:strRef>
          </c:tx>
          <c:spPr>
            <a:solidFill>
              <a:schemeClr val="tx1">
                <a:lumMod val="50000"/>
                <a:lumOff val="50000"/>
              </a:schemeClr>
            </a:solidFill>
          </c:spPr>
          <c:invertIfNegative val="0"/>
          <c:cat>
            <c:strRef>
              <c:f>' Industrieproduktion'!$K$52:$L$60</c:f>
              <c:strCache>
                <c:ptCount val="9"/>
                <c:pt idx="0">
                  <c:v>Salzburg</c:v>
                </c:pt>
                <c:pt idx="1">
                  <c:v>Tirol</c:v>
                </c:pt>
                <c:pt idx="2">
                  <c:v>Niederösterreich</c:v>
                </c:pt>
                <c:pt idx="3">
                  <c:v>Kärnten</c:v>
                </c:pt>
                <c:pt idx="4">
                  <c:v>Steiermark</c:v>
                </c:pt>
                <c:pt idx="5">
                  <c:v>Vorarlberg</c:v>
                </c:pt>
                <c:pt idx="6">
                  <c:v>Oberösterreich</c:v>
                </c:pt>
                <c:pt idx="7">
                  <c:v>Wien</c:v>
                </c:pt>
                <c:pt idx="8">
                  <c:v>Österreich</c:v>
                </c:pt>
              </c:strCache>
            </c:strRef>
          </c:cat>
          <c:val>
            <c:numRef>
              <c:f>' Industrieproduktion'!$O$52:$O$60</c:f>
              <c:numCache>
                <c:formatCode>#,##0</c:formatCode>
                <c:ptCount val="9"/>
                <c:pt idx="0">
                  <c:v>10279</c:v>
                </c:pt>
                <c:pt idx="1">
                  <c:v>12755</c:v>
                </c:pt>
                <c:pt idx="2">
                  <c:v>15889</c:v>
                </c:pt>
                <c:pt idx="3">
                  <c:v>13379</c:v>
                </c:pt>
                <c:pt idx="4">
                  <c:v>18530</c:v>
                </c:pt>
                <c:pt idx="5">
                  <c:v>20912</c:v>
                </c:pt>
                <c:pt idx="6">
                  <c:v>25082</c:v>
                </c:pt>
                <c:pt idx="7">
                  <c:v>10311</c:v>
                </c:pt>
                <c:pt idx="8">
                  <c:v>15864</c:v>
                </c:pt>
              </c:numCache>
            </c:numRef>
          </c:val>
          <c:extLst>
            <c:ext xmlns:c16="http://schemas.microsoft.com/office/drawing/2014/chart" uri="{C3380CC4-5D6E-409C-BE32-E72D297353CC}">
              <c16:uniqueId val="{00000002-23A4-4AC3-8E27-66AFC32BEEC6}"/>
            </c:ext>
          </c:extLst>
        </c:ser>
        <c:ser>
          <c:idx val="3"/>
          <c:order val="3"/>
          <c:tx>
            <c:strRef>
              <c:f>' Industrieproduktion'!$P$49</c:f>
              <c:strCache>
                <c:ptCount val="1"/>
                <c:pt idx="0">
                  <c:v>2018</c:v>
                </c:pt>
              </c:strCache>
            </c:strRef>
          </c:tx>
          <c:spPr>
            <a:solidFill>
              <a:schemeClr val="tx1">
                <a:lumMod val="75000"/>
                <a:lumOff val="25000"/>
              </a:schemeClr>
            </a:solidFill>
          </c:spPr>
          <c:invertIfNegative val="0"/>
          <c:cat>
            <c:strRef>
              <c:f>' Industrieproduktion'!$K$52:$L$60</c:f>
              <c:strCache>
                <c:ptCount val="9"/>
                <c:pt idx="0">
                  <c:v>Salzburg</c:v>
                </c:pt>
                <c:pt idx="1">
                  <c:v>Tirol</c:v>
                </c:pt>
                <c:pt idx="2">
                  <c:v>Niederösterreich</c:v>
                </c:pt>
                <c:pt idx="3">
                  <c:v>Kärnten</c:v>
                </c:pt>
                <c:pt idx="4">
                  <c:v>Steiermark</c:v>
                </c:pt>
                <c:pt idx="5">
                  <c:v>Vorarlberg</c:v>
                </c:pt>
                <c:pt idx="6">
                  <c:v>Oberösterreich</c:v>
                </c:pt>
                <c:pt idx="7">
                  <c:v>Wien</c:v>
                </c:pt>
                <c:pt idx="8">
                  <c:v>Österreich</c:v>
                </c:pt>
              </c:strCache>
            </c:strRef>
          </c:cat>
          <c:val>
            <c:numRef>
              <c:f>' Industrieproduktion'!$P$52:$P$60</c:f>
              <c:numCache>
                <c:formatCode>#,##0</c:formatCode>
                <c:ptCount val="9"/>
                <c:pt idx="0">
                  <c:v>11498</c:v>
                </c:pt>
                <c:pt idx="1">
                  <c:v>13937</c:v>
                </c:pt>
                <c:pt idx="2">
                  <c:v>18813</c:v>
                </c:pt>
                <c:pt idx="3">
                  <c:v>16587</c:v>
                </c:pt>
                <c:pt idx="4">
                  <c:v>22410</c:v>
                </c:pt>
                <c:pt idx="5">
                  <c:v>21027</c:v>
                </c:pt>
                <c:pt idx="6">
                  <c:v>27867</c:v>
                </c:pt>
                <c:pt idx="7">
                  <c:v>16157</c:v>
                </c:pt>
                <c:pt idx="8">
                  <c:v>19098</c:v>
                </c:pt>
              </c:numCache>
            </c:numRef>
          </c:val>
          <c:extLst>
            <c:ext xmlns:c16="http://schemas.microsoft.com/office/drawing/2014/chart" uri="{C3380CC4-5D6E-409C-BE32-E72D297353CC}">
              <c16:uniqueId val="{00000003-23A4-4AC3-8E27-66AFC32BEEC6}"/>
            </c:ext>
          </c:extLst>
        </c:ser>
        <c:ser>
          <c:idx val="4"/>
          <c:order val="4"/>
          <c:tx>
            <c:strRef>
              <c:f>' Industrieproduktion'!$Q$49</c:f>
              <c:strCache>
                <c:ptCount val="1"/>
                <c:pt idx="0">
                  <c:v>2020</c:v>
                </c:pt>
              </c:strCache>
              <c:extLst xmlns:c15="http://schemas.microsoft.com/office/drawing/2012/chart"/>
            </c:strRef>
          </c:tx>
          <c:spPr>
            <a:solidFill>
              <a:schemeClr val="tx1">
                <a:lumMod val="85000"/>
                <a:lumOff val="15000"/>
              </a:schemeClr>
            </a:solidFill>
          </c:spPr>
          <c:invertIfNegative val="0"/>
          <c:cat>
            <c:strRef>
              <c:f>' Industrieproduktion'!$K$52:$L$60</c:f>
              <c:strCache>
                <c:ptCount val="9"/>
                <c:pt idx="0">
                  <c:v>Salzburg</c:v>
                </c:pt>
                <c:pt idx="1">
                  <c:v>Tirol</c:v>
                </c:pt>
                <c:pt idx="2">
                  <c:v>Niederösterreich</c:v>
                </c:pt>
                <c:pt idx="3">
                  <c:v>Kärnten</c:v>
                </c:pt>
                <c:pt idx="4">
                  <c:v>Steiermark</c:v>
                </c:pt>
                <c:pt idx="5">
                  <c:v>Vorarlberg</c:v>
                </c:pt>
                <c:pt idx="6">
                  <c:v>Oberösterreich</c:v>
                </c:pt>
                <c:pt idx="7">
                  <c:v>Wien</c:v>
                </c:pt>
                <c:pt idx="8">
                  <c:v>Österreich</c:v>
                </c:pt>
              </c:strCache>
              <c:extLst xmlns:c15="http://schemas.microsoft.com/office/drawing/2012/chart"/>
            </c:strRef>
          </c:cat>
          <c:val>
            <c:numRef>
              <c:f>' Industrieproduktion'!$Q$52:$Q$60</c:f>
              <c:numCache>
                <c:formatCode>#,##0</c:formatCode>
                <c:ptCount val="9"/>
                <c:pt idx="0">
                  <c:v>9558</c:v>
                </c:pt>
                <c:pt idx="1">
                  <c:v>13535</c:v>
                </c:pt>
                <c:pt idx="2">
                  <c:v>15385</c:v>
                </c:pt>
                <c:pt idx="3">
                  <c:v>16762</c:v>
                </c:pt>
                <c:pt idx="4">
                  <c:v>19909</c:v>
                </c:pt>
                <c:pt idx="5">
                  <c:v>20322</c:v>
                </c:pt>
                <c:pt idx="6">
                  <c:v>24203</c:v>
                </c:pt>
                <c:pt idx="7">
                  <c:v>12551</c:v>
                </c:pt>
                <c:pt idx="8">
                  <c:v>16390</c:v>
                </c:pt>
              </c:numCache>
              <c:extLst xmlns:c15="http://schemas.microsoft.com/office/drawing/2012/chart"/>
            </c:numRef>
          </c:val>
          <c:extLst xmlns:c15="http://schemas.microsoft.com/office/drawing/2012/chart">
            <c:ext xmlns:c16="http://schemas.microsoft.com/office/drawing/2014/chart" uri="{C3380CC4-5D6E-409C-BE32-E72D297353CC}">
              <c16:uniqueId val="{00000004-23A4-4AC3-8E27-66AFC32BEEC6}"/>
            </c:ext>
          </c:extLst>
        </c:ser>
        <c:ser>
          <c:idx val="5"/>
          <c:order val="5"/>
          <c:tx>
            <c:strRef>
              <c:f>' Industrieproduktion'!$R$49</c:f>
              <c:strCache>
                <c:ptCount val="1"/>
                <c:pt idx="0">
                  <c:v>2021</c:v>
                </c:pt>
              </c:strCache>
            </c:strRef>
          </c:tx>
          <c:spPr>
            <a:solidFill>
              <a:schemeClr val="tx1">
                <a:lumMod val="95000"/>
                <a:lumOff val="5000"/>
              </a:schemeClr>
            </a:solidFill>
          </c:spPr>
          <c:invertIfNegative val="0"/>
          <c:cat>
            <c:strRef>
              <c:f>' Industrieproduktion'!$K$52:$L$60</c:f>
              <c:strCache>
                <c:ptCount val="9"/>
                <c:pt idx="0">
                  <c:v>Salzburg</c:v>
                </c:pt>
                <c:pt idx="1">
                  <c:v>Tirol</c:v>
                </c:pt>
                <c:pt idx="2">
                  <c:v>Niederösterreich</c:v>
                </c:pt>
                <c:pt idx="3">
                  <c:v>Kärnten</c:v>
                </c:pt>
                <c:pt idx="4">
                  <c:v>Steiermark</c:v>
                </c:pt>
                <c:pt idx="5">
                  <c:v>Vorarlberg</c:v>
                </c:pt>
                <c:pt idx="6">
                  <c:v>Oberösterreich</c:v>
                </c:pt>
                <c:pt idx="7">
                  <c:v>Wien</c:v>
                </c:pt>
                <c:pt idx="8">
                  <c:v>Österreich</c:v>
                </c:pt>
              </c:strCache>
            </c:strRef>
          </c:cat>
          <c:val>
            <c:numRef>
              <c:f>' Industrieproduktion'!$R$52:$R$60</c:f>
              <c:numCache>
                <c:formatCode>#,##0</c:formatCode>
                <c:ptCount val="9"/>
                <c:pt idx="0">
                  <c:v>11332</c:v>
                </c:pt>
                <c:pt idx="1">
                  <c:v>15412</c:v>
                </c:pt>
                <c:pt idx="2">
                  <c:v>18862</c:v>
                </c:pt>
                <c:pt idx="3">
                  <c:v>19294</c:v>
                </c:pt>
                <c:pt idx="4">
                  <c:v>23351</c:v>
                </c:pt>
                <c:pt idx="5">
                  <c:v>23775</c:v>
                </c:pt>
                <c:pt idx="6">
                  <c:v>29075</c:v>
                </c:pt>
                <c:pt idx="7">
                  <c:v>24675</c:v>
                </c:pt>
                <c:pt idx="8">
                  <c:v>21646</c:v>
                </c:pt>
              </c:numCache>
            </c:numRef>
          </c:val>
          <c:extLst>
            <c:ext xmlns:c16="http://schemas.microsoft.com/office/drawing/2014/chart" uri="{C3380CC4-5D6E-409C-BE32-E72D297353CC}">
              <c16:uniqueId val="{00000000-F2AD-4B93-8315-3B82B19FB334}"/>
            </c:ext>
          </c:extLst>
        </c:ser>
        <c:ser>
          <c:idx val="6"/>
          <c:order val="6"/>
          <c:tx>
            <c:strRef>
              <c:f>' Industrieproduktion'!$S$49</c:f>
              <c:strCache>
                <c:ptCount val="1"/>
                <c:pt idx="0">
                  <c:v>2022</c:v>
                </c:pt>
              </c:strCache>
            </c:strRef>
          </c:tx>
          <c:spPr>
            <a:solidFill>
              <a:srgbClr val="FF0000"/>
            </a:solidFill>
          </c:spPr>
          <c:invertIfNegative val="0"/>
          <c:cat>
            <c:strRef>
              <c:f>' Industrieproduktion'!$K$52:$L$60</c:f>
              <c:strCache>
                <c:ptCount val="9"/>
                <c:pt idx="0">
                  <c:v>Salzburg</c:v>
                </c:pt>
                <c:pt idx="1">
                  <c:v>Tirol</c:v>
                </c:pt>
                <c:pt idx="2">
                  <c:v>Niederösterreich</c:v>
                </c:pt>
                <c:pt idx="3">
                  <c:v>Kärnten</c:v>
                </c:pt>
                <c:pt idx="4">
                  <c:v>Steiermark</c:v>
                </c:pt>
                <c:pt idx="5">
                  <c:v>Vorarlberg</c:v>
                </c:pt>
                <c:pt idx="6">
                  <c:v>Oberösterreich</c:v>
                </c:pt>
                <c:pt idx="7">
                  <c:v>Wien</c:v>
                </c:pt>
                <c:pt idx="8">
                  <c:v>Österreich</c:v>
                </c:pt>
              </c:strCache>
            </c:strRef>
          </c:cat>
          <c:val>
            <c:numRef>
              <c:f>' Industrieproduktion'!$S$52:$S$60</c:f>
              <c:numCache>
                <c:formatCode>#,##0</c:formatCode>
                <c:ptCount val="9"/>
                <c:pt idx="0">
                  <c:v>12570</c:v>
                </c:pt>
                <c:pt idx="1">
                  <c:v>17546</c:v>
                </c:pt>
                <c:pt idx="2">
                  <c:v>22356</c:v>
                </c:pt>
                <c:pt idx="3">
                  <c:v>24372</c:v>
                </c:pt>
                <c:pt idx="4">
                  <c:v>26130</c:v>
                </c:pt>
                <c:pt idx="5">
                  <c:v>26206</c:v>
                </c:pt>
                <c:pt idx="6">
                  <c:v>35404</c:v>
                </c:pt>
                <c:pt idx="7">
                  <c:v>35643</c:v>
                </c:pt>
                <c:pt idx="8">
                  <c:v>26875</c:v>
                </c:pt>
              </c:numCache>
            </c:numRef>
          </c:val>
          <c:extLst>
            <c:ext xmlns:c16="http://schemas.microsoft.com/office/drawing/2014/chart" uri="{C3380CC4-5D6E-409C-BE32-E72D297353CC}">
              <c16:uniqueId val="{00000000-FF2A-4E20-8E6A-F42446628C38}"/>
            </c:ext>
          </c:extLst>
        </c:ser>
        <c:dLbls>
          <c:showLegendKey val="0"/>
          <c:showVal val="0"/>
          <c:showCatName val="0"/>
          <c:showSerName val="0"/>
          <c:showPercent val="0"/>
          <c:showBubbleSize val="0"/>
        </c:dLbls>
        <c:gapWidth val="150"/>
        <c:axId val="119543296"/>
        <c:axId val="119544832"/>
        <c:extLst/>
      </c:barChart>
      <c:catAx>
        <c:axId val="119543296"/>
        <c:scaling>
          <c:orientation val="minMax"/>
        </c:scaling>
        <c:delete val="0"/>
        <c:axPos val="l"/>
        <c:numFmt formatCode="General" sourceLinked="0"/>
        <c:majorTickMark val="out"/>
        <c:minorTickMark val="none"/>
        <c:tickLblPos val="nextTo"/>
        <c:crossAx val="119544832"/>
        <c:crosses val="autoZero"/>
        <c:auto val="1"/>
        <c:lblAlgn val="ctr"/>
        <c:lblOffset val="100"/>
        <c:noMultiLvlLbl val="0"/>
      </c:catAx>
      <c:valAx>
        <c:axId val="119544832"/>
        <c:scaling>
          <c:orientation val="minMax"/>
        </c:scaling>
        <c:delete val="0"/>
        <c:axPos val="b"/>
        <c:majorGridlines/>
        <c:numFmt formatCode="#,##0" sourceLinked="1"/>
        <c:majorTickMark val="out"/>
        <c:minorTickMark val="none"/>
        <c:tickLblPos val="nextTo"/>
        <c:crossAx val="119543296"/>
        <c:crosses val="autoZero"/>
        <c:crossBetween val="between"/>
      </c:valAx>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v>Ind.Beschäftigte/1000 EW</c:v>
          </c:tx>
          <c:spPr>
            <a:solidFill>
              <a:srgbClr val="FF0000"/>
            </a:solidFill>
          </c:spPr>
          <c:invertIfNegative val="0"/>
          <c:cat>
            <c:strRef>
              <c:f>'Industriebesch Bdl je 1000 EW'!$A$7:$A$15</c:f>
              <c:strCache>
                <c:ptCount val="9"/>
                <c:pt idx="0">
                  <c:v>Vorarlberg</c:v>
                </c:pt>
                <c:pt idx="1">
                  <c:v>Oberösterreich</c:v>
                </c:pt>
                <c:pt idx="2">
                  <c:v>Steiermark</c:v>
                </c:pt>
                <c:pt idx="3">
                  <c:v>Tirol</c:v>
                </c:pt>
                <c:pt idx="4">
                  <c:v>Kärnten</c:v>
                </c:pt>
                <c:pt idx="5">
                  <c:v>Niederösterreich</c:v>
                </c:pt>
                <c:pt idx="6">
                  <c:v>Salzburg</c:v>
                </c:pt>
                <c:pt idx="7">
                  <c:v>Burgenland</c:v>
                </c:pt>
                <c:pt idx="8">
                  <c:v>Wien</c:v>
                </c:pt>
              </c:strCache>
            </c:strRef>
          </c:cat>
          <c:val>
            <c:numRef>
              <c:f>'Industriebesch Bdl je 1000 EW'!$B$7:$B$15</c:f>
              <c:numCache>
                <c:formatCode>#,##0</c:formatCode>
                <c:ptCount val="9"/>
                <c:pt idx="0">
                  <c:v>76</c:v>
                </c:pt>
                <c:pt idx="1">
                  <c:v>76</c:v>
                </c:pt>
                <c:pt idx="2">
                  <c:v>61</c:v>
                </c:pt>
                <c:pt idx="3">
                  <c:v>46</c:v>
                </c:pt>
                <c:pt idx="4">
                  <c:v>45</c:v>
                </c:pt>
                <c:pt idx="5">
                  <c:v>40</c:v>
                </c:pt>
                <c:pt idx="6">
                  <c:v>31</c:v>
                </c:pt>
                <c:pt idx="7">
                  <c:v>23</c:v>
                </c:pt>
                <c:pt idx="8">
                  <c:v>17</c:v>
                </c:pt>
              </c:numCache>
            </c:numRef>
          </c:val>
          <c:extLst>
            <c:ext xmlns:c16="http://schemas.microsoft.com/office/drawing/2014/chart" uri="{C3380CC4-5D6E-409C-BE32-E72D297353CC}">
              <c16:uniqueId val="{00000000-201A-4D09-BFBC-EBDBB8418354}"/>
            </c:ext>
          </c:extLst>
        </c:ser>
        <c:dLbls>
          <c:showLegendKey val="0"/>
          <c:showVal val="0"/>
          <c:showCatName val="0"/>
          <c:showSerName val="0"/>
          <c:showPercent val="0"/>
          <c:showBubbleSize val="0"/>
        </c:dLbls>
        <c:gapWidth val="150"/>
        <c:axId val="120107008"/>
        <c:axId val="120108544"/>
      </c:barChart>
      <c:catAx>
        <c:axId val="120107008"/>
        <c:scaling>
          <c:orientation val="minMax"/>
        </c:scaling>
        <c:delete val="0"/>
        <c:axPos val="b"/>
        <c:numFmt formatCode="General" sourceLinked="0"/>
        <c:majorTickMark val="out"/>
        <c:minorTickMark val="none"/>
        <c:tickLblPos val="nextTo"/>
        <c:crossAx val="120108544"/>
        <c:crosses val="autoZero"/>
        <c:auto val="1"/>
        <c:lblAlgn val="ctr"/>
        <c:lblOffset val="100"/>
        <c:noMultiLvlLbl val="0"/>
      </c:catAx>
      <c:valAx>
        <c:axId val="120108544"/>
        <c:scaling>
          <c:orientation val="minMax"/>
        </c:scaling>
        <c:delete val="0"/>
        <c:axPos val="l"/>
        <c:majorGridlines/>
        <c:numFmt formatCode="#,##0" sourceLinked="1"/>
        <c:majorTickMark val="out"/>
        <c:minorTickMark val="none"/>
        <c:tickLblPos val="nextTo"/>
        <c:crossAx val="120107008"/>
        <c:crosses val="autoZero"/>
        <c:crossBetween val="between"/>
      </c:valAx>
    </c:plotArea>
    <c:legend>
      <c:legendPos val="r"/>
      <c:layout>
        <c:manualLayout>
          <c:xMode val="edge"/>
          <c:yMode val="edge"/>
          <c:x val="0.64700086349141206"/>
          <c:y val="0.52864916885389324"/>
          <c:w val="0.3339980507322578"/>
          <c:h val="8.0368503937007868E-2"/>
        </c:manualLayout>
      </c:layout>
      <c:overlay val="0"/>
    </c:legend>
    <c:plotVisOnly val="1"/>
    <c:dispBlanksAs val="gap"/>
    <c:showDLblsOverMax val="0"/>
  </c:chart>
  <c:printSettings>
    <c:headerFooter/>
    <c:pageMargins b="0.78740157499999996" l="0.7" r="0.7" t="0.78740157499999996"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Gewerbeproduktion!$D$55</c:f>
              <c:strCache>
                <c:ptCount val="1"/>
                <c:pt idx="0">
                  <c:v>2012</c:v>
                </c:pt>
              </c:strCache>
            </c:strRef>
          </c:tx>
          <c:spPr>
            <a:solidFill>
              <a:schemeClr val="bg1">
                <a:lumMod val="85000"/>
              </a:schemeClr>
            </a:solidFill>
          </c:spPr>
          <c:invertIfNegative val="0"/>
          <c:cat>
            <c:strRef>
              <c:f>Gewerbeproduktion!$A$56:$C$65</c:f>
              <c:strCache>
                <c:ptCount val="10"/>
                <c:pt idx="0">
                  <c:v>Burgenland</c:v>
                </c:pt>
                <c:pt idx="1">
                  <c:v>Niederösterreich</c:v>
                </c:pt>
                <c:pt idx="2">
                  <c:v>Tirol</c:v>
                </c:pt>
                <c:pt idx="3">
                  <c:v>Vorarlberg</c:v>
                </c:pt>
                <c:pt idx="4">
                  <c:v>Wien</c:v>
                </c:pt>
                <c:pt idx="5">
                  <c:v>Salzburg</c:v>
                </c:pt>
                <c:pt idx="6">
                  <c:v>Kärnten</c:v>
                </c:pt>
                <c:pt idx="7">
                  <c:v>Steiermark</c:v>
                </c:pt>
                <c:pt idx="8">
                  <c:v>Oberösterreich</c:v>
                </c:pt>
                <c:pt idx="9">
                  <c:v>Österreich</c:v>
                </c:pt>
              </c:strCache>
            </c:strRef>
          </c:cat>
          <c:val>
            <c:numRef>
              <c:f>Gewerbeproduktion!$D$56:$D$65</c:f>
              <c:numCache>
                <c:formatCode>#,##0</c:formatCode>
                <c:ptCount val="10"/>
                <c:pt idx="0">
                  <c:v>142115</c:v>
                </c:pt>
                <c:pt idx="1">
                  <c:v>144166</c:v>
                </c:pt>
                <c:pt idx="2">
                  <c:v>144304</c:v>
                </c:pt>
                <c:pt idx="3">
                  <c:v>155276</c:v>
                </c:pt>
                <c:pt idx="4">
                  <c:v>154482</c:v>
                </c:pt>
                <c:pt idx="5">
                  <c:v>156538</c:v>
                </c:pt>
                <c:pt idx="6">
                  <c:v>153718</c:v>
                </c:pt>
                <c:pt idx="7">
                  <c:v>149898</c:v>
                </c:pt>
                <c:pt idx="8">
                  <c:v>166441</c:v>
                </c:pt>
                <c:pt idx="9">
                  <c:v>154190</c:v>
                </c:pt>
              </c:numCache>
            </c:numRef>
          </c:val>
          <c:extLst>
            <c:ext xmlns:c16="http://schemas.microsoft.com/office/drawing/2014/chart" uri="{C3380CC4-5D6E-409C-BE32-E72D297353CC}">
              <c16:uniqueId val="{00000000-6A38-49E8-8456-26B97EB24129}"/>
            </c:ext>
          </c:extLst>
        </c:ser>
        <c:ser>
          <c:idx val="1"/>
          <c:order val="1"/>
          <c:tx>
            <c:strRef>
              <c:f>Gewerbeproduktion!$E$55</c:f>
              <c:strCache>
                <c:ptCount val="1"/>
                <c:pt idx="0">
                  <c:v>2014</c:v>
                </c:pt>
              </c:strCache>
            </c:strRef>
          </c:tx>
          <c:spPr>
            <a:solidFill>
              <a:schemeClr val="bg1">
                <a:lumMod val="65000"/>
              </a:schemeClr>
            </a:solidFill>
          </c:spPr>
          <c:invertIfNegative val="0"/>
          <c:cat>
            <c:strRef>
              <c:f>Gewerbeproduktion!$A$56:$C$65</c:f>
              <c:strCache>
                <c:ptCount val="10"/>
                <c:pt idx="0">
                  <c:v>Burgenland</c:v>
                </c:pt>
                <c:pt idx="1">
                  <c:v>Niederösterreich</c:v>
                </c:pt>
                <c:pt idx="2">
                  <c:v>Tirol</c:v>
                </c:pt>
                <c:pt idx="3">
                  <c:v>Vorarlberg</c:v>
                </c:pt>
                <c:pt idx="4">
                  <c:v>Wien</c:v>
                </c:pt>
                <c:pt idx="5">
                  <c:v>Salzburg</c:v>
                </c:pt>
                <c:pt idx="6">
                  <c:v>Kärnten</c:v>
                </c:pt>
                <c:pt idx="7">
                  <c:v>Steiermark</c:v>
                </c:pt>
                <c:pt idx="8">
                  <c:v>Oberösterreich</c:v>
                </c:pt>
                <c:pt idx="9">
                  <c:v>Österreich</c:v>
                </c:pt>
              </c:strCache>
            </c:strRef>
          </c:cat>
          <c:val>
            <c:numRef>
              <c:f>Gewerbeproduktion!$E$56:$E$65</c:f>
              <c:numCache>
                <c:formatCode>#,##0</c:formatCode>
                <c:ptCount val="10"/>
                <c:pt idx="0">
                  <c:v>148532</c:v>
                </c:pt>
                <c:pt idx="1">
                  <c:v>145380</c:v>
                </c:pt>
                <c:pt idx="2">
                  <c:v>148072</c:v>
                </c:pt>
                <c:pt idx="3">
                  <c:v>162231</c:v>
                </c:pt>
                <c:pt idx="4">
                  <c:v>165236</c:v>
                </c:pt>
                <c:pt idx="5">
                  <c:v>169845</c:v>
                </c:pt>
                <c:pt idx="6">
                  <c:v>159642</c:v>
                </c:pt>
                <c:pt idx="7">
                  <c:v>162162</c:v>
                </c:pt>
                <c:pt idx="8">
                  <c:v>172192</c:v>
                </c:pt>
                <c:pt idx="9">
                  <c:v>161406</c:v>
                </c:pt>
              </c:numCache>
            </c:numRef>
          </c:val>
          <c:extLst>
            <c:ext xmlns:c16="http://schemas.microsoft.com/office/drawing/2014/chart" uri="{C3380CC4-5D6E-409C-BE32-E72D297353CC}">
              <c16:uniqueId val="{00000001-6A38-49E8-8456-26B97EB24129}"/>
            </c:ext>
          </c:extLst>
        </c:ser>
        <c:ser>
          <c:idx val="2"/>
          <c:order val="2"/>
          <c:tx>
            <c:strRef>
              <c:f>Gewerbeproduktion!$F$55</c:f>
              <c:strCache>
                <c:ptCount val="1"/>
                <c:pt idx="0">
                  <c:v>2016</c:v>
                </c:pt>
              </c:strCache>
            </c:strRef>
          </c:tx>
          <c:spPr>
            <a:solidFill>
              <a:schemeClr val="tx1">
                <a:lumMod val="50000"/>
                <a:lumOff val="50000"/>
              </a:schemeClr>
            </a:solidFill>
          </c:spPr>
          <c:invertIfNegative val="0"/>
          <c:cat>
            <c:strRef>
              <c:f>Gewerbeproduktion!$A$56:$C$65</c:f>
              <c:strCache>
                <c:ptCount val="10"/>
                <c:pt idx="0">
                  <c:v>Burgenland</c:v>
                </c:pt>
                <c:pt idx="1">
                  <c:v>Niederösterreich</c:v>
                </c:pt>
                <c:pt idx="2">
                  <c:v>Tirol</c:v>
                </c:pt>
                <c:pt idx="3">
                  <c:v>Vorarlberg</c:v>
                </c:pt>
                <c:pt idx="4">
                  <c:v>Wien</c:v>
                </c:pt>
                <c:pt idx="5">
                  <c:v>Salzburg</c:v>
                </c:pt>
                <c:pt idx="6">
                  <c:v>Kärnten</c:v>
                </c:pt>
                <c:pt idx="7">
                  <c:v>Steiermark</c:v>
                </c:pt>
                <c:pt idx="8">
                  <c:v>Oberösterreich</c:v>
                </c:pt>
                <c:pt idx="9">
                  <c:v>Österreich</c:v>
                </c:pt>
              </c:strCache>
            </c:strRef>
          </c:cat>
          <c:val>
            <c:numRef>
              <c:f>Gewerbeproduktion!$F$56:$F$65</c:f>
              <c:numCache>
                <c:formatCode>#,##0</c:formatCode>
                <c:ptCount val="10"/>
                <c:pt idx="0">
                  <c:v>143577</c:v>
                </c:pt>
                <c:pt idx="1">
                  <c:v>150302</c:v>
                </c:pt>
                <c:pt idx="2">
                  <c:v>162776</c:v>
                </c:pt>
                <c:pt idx="3">
                  <c:v>168907</c:v>
                </c:pt>
                <c:pt idx="4">
                  <c:v>167218</c:v>
                </c:pt>
                <c:pt idx="5">
                  <c:v>178022</c:v>
                </c:pt>
                <c:pt idx="6">
                  <c:v>166375</c:v>
                </c:pt>
                <c:pt idx="7">
                  <c:v>171739</c:v>
                </c:pt>
                <c:pt idx="8">
                  <c:v>179495</c:v>
                </c:pt>
                <c:pt idx="9">
                  <c:v>168366</c:v>
                </c:pt>
              </c:numCache>
            </c:numRef>
          </c:val>
          <c:extLst>
            <c:ext xmlns:c16="http://schemas.microsoft.com/office/drawing/2014/chart" uri="{C3380CC4-5D6E-409C-BE32-E72D297353CC}">
              <c16:uniqueId val="{00000002-6A38-49E8-8456-26B97EB24129}"/>
            </c:ext>
          </c:extLst>
        </c:ser>
        <c:ser>
          <c:idx val="3"/>
          <c:order val="3"/>
          <c:tx>
            <c:strRef>
              <c:f>Gewerbeproduktion!$G$55</c:f>
              <c:strCache>
                <c:ptCount val="1"/>
                <c:pt idx="0">
                  <c:v>2018</c:v>
                </c:pt>
              </c:strCache>
            </c:strRef>
          </c:tx>
          <c:spPr>
            <a:solidFill>
              <a:schemeClr val="tx1">
                <a:lumMod val="75000"/>
                <a:lumOff val="25000"/>
              </a:schemeClr>
            </a:solidFill>
          </c:spPr>
          <c:invertIfNegative val="0"/>
          <c:cat>
            <c:strRef>
              <c:f>Gewerbeproduktion!$A$56:$C$65</c:f>
              <c:strCache>
                <c:ptCount val="10"/>
                <c:pt idx="0">
                  <c:v>Burgenland</c:v>
                </c:pt>
                <c:pt idx="1">
                  <c:v>Niederösterreich</c:v>
                </c:pt>
                <c:pt idx="2">
                  <c:v>Tirol</c:v>
                </c:pt>
                <c:pt idx="3">
                  <c:v>Vorarlberg</c:v>
                </c:pt>
                <c:pt idx="4">
                  <c:v>Wien</c:v>
                </c:pt>
                <c:pt idx="5">
                  <c:v>Salzburg</c:v>
                </c:pt>
                <c:pt idx="6">
                  <c:v>Kärnten</c:v>
                </c:pt>
                <c:pt idx="7">
                  <c:v>Steiermark</c:v>
                </c:pt>
                <c:pt idx="8">
                  <c:v>Oberösterreich</c:v>
                </c:pt>
                <c:pt idx="9">
                  <c:v>Österreich</c:v>
                </c:pt>
              </c:strCache>
            </c:strRef>
          </c:cat>
          <c:val>
            <c:numRef>
              <c:f>Gewerbeproduktion!$G$56:$G$65</c:f>
              <c:numCache>
                <c:formatCode>#,##0</c:formatCode>
                <c:ptCount val="10"/>
                <c:pt idx="0">
                  <c:v>148812</c:v>
                </c:pt>
                <c:pt idx="1">
                  <c:v>161152</c:v>
                </c:pt>
                <c:pt idx="2">
                  <c:v>172768</c:v>
                </c:pt>
                <c:pt idx="3">
                  <c:v>178580</c:v>
                </c:pt>
                <c:pt idx="4">
                  <c:v>174023</c:v>
                </c:pt>
                <c:pt idx="5">
                  <c:v>189177</c:v>
                </c:pt>
                <c:pt idx="6">
                  <c:v>185286</c:v>
                </c:pt>
                <c:pt idx="7">
                  <c:v>182446</c:v>
                </c:pt>
                <c:pt idx="8">
                  <c:v>197055</c:v>
                </c:pt>
                <c:pt idx="9">
                  <c:v>180688</c:v>
                </c:pt>
              </c:numCache>
            </c:numRef>
          </c:val>
          <c:extLst>
            <c:ext xmlns:c16="http://schemas.microsoft.com/office/drawing/2014/chart" uri="{C3380CC4-5D6E-409C-BE32-E72D297353CC}">
              <c16:uniqueId val="{00000003-6A38-49E8-8456-26B97EB24129}"/>
            </c:ext>
          </c:extLst>
        </c:ser>
        <c:ser>
          <c:idx val="4"/>
          <c:order val="4"/>
          <c:tx>
            <c:strRef>
              <c:f>Gewerbeproduktion!$H$55</c:f>
              <c:strCache>
                <c:ptCount val="1"/>
                <c:pt idx="0">
                  <c:v>2020</c:v>
                </c:pt>
              </c:strCache>
            </c:strRef>
          </c:tx>
          <c:spPr>
            <a:solidFill>
              <a:schemeClr val="tx1">
                <a:lumMod val="95000"/>
                <a:lumOff val="5000"/>
              </a:schemeClr>
            </a:solidFill>
          </c:spPr>
          <c:invertIfNegative val="0"/>
          <c:cat>
            <c:strRef>
              <c:f>Gewerbeproduktion!$A$56:$C$65</c:f>
              <c:strCache>
                <c:ptCount val="10"/>
                <c:pt idx="0">
                  <c:v>Burgenland</c:v>
                </c:pt>
                <c:pt idx="1">
                  <c:v>Niederösterreich</c:v>
                </c:pt>
                <c:pt idx="2">
                  <c:v>Tirol</c:v>
                </c:pt>
                <c:pt idx="3">
                  <c:v>Vorarlberg</c:v>
                </c:pt>
                <c:pt idx="4">
                  <c:v>Wien</c:v>
                </c:pt>
                <c:pt idx="5">
                  <c:v>Salzburg</c:v>
                </c:pt>
                <c:pt idx="6">
                  <c:v>Kärnten</c:v>
                </c:pt>
                <c:pt idx="7">
                  <c:v>Steiermark</c:v>
                </c:pt>
                <c:pt idx="8">
                  <c:v>Oberösterreich</c:v>
                </c:pt>
                <c:pt idx="9">
                  <c:v>Österreich</c:v>
                </c:pt>
              </c:strCache>
            </c:strRef>
          </c:cat>
          <c:val>
            <c:numRef>
              <c:f>Gewerbeproduktion!$H$56:$H$65</c:f>
              <c:numCache>
                <c:formatCode>#,##0</c:formatCode>
                <c:ptCount val="10"/>
                <c:pt idx="0">
                  <c:v>144741</c:v>
                </c:pt>
                <c:pt idx="1">
                  <c:v>161767</c:v>
                </c:pt>
                <c:pt idx="2">
                  <c:v>164151</c:v>
                </c:pt>
                <c:pt idx="3">
                  <c:v>166186</c:v>
                </c:pt>
                <c:pt idx="4">
                  <c:v>169412</c:v>
                </c:pt>
                <c:pt idx="5">
                  <c:v>183266</c:v>
                </c:pt>
                <c:pt idx="6">
                  <c:v>182488</c:v>
                </c:pt>
                <c:pt idx="7">
                  <c:v>182787</c:v>
                </c:pt>
                <c:pt idx="8">
                  <c:v>190551</c:v>
                </c:pt>
                <c:pt idx="9">
                  <c:v>176033</c:v>
                </c:pt>
              </c:numCache>
            </c:numRef>
          </c:val>
          <c:extLst>
            <c:ext xmlns:c16="http://schemas.microsoft.com/office/drawing/2014/chart" uri="{C3380CC4-5D6E-409C-BE32-E72D297353CC}">
              <c16:uniqueId val="{00000004-6A38-49E8-8456-26B97EB24129}"/>
            </c:ext>
          </c:extLst>
        </c:ser>
        <c:ser>
          <c:idx val="5"/>
          <c:order val="5"/>
          <c:tx>
            <c:strRef>
              <c:f>Gewerbeproduktion!$I$55</c:f>
              <c:strCache>
                <c:ptCount val="1"/>
                <c:pt idx="0">
                  <c:v>2022</c:v>
                </c:pt>
              </c:strCache>
            </c:strRef>
          </c:tx>
          <c:spPr>
            <a:solidFill>
              <a:srgbClr val="FF0000"/>
            </a:solidFill>
          </c:spPr>
          <c:invertIfNegative val="0"/>
          <c:cat>
            <c:strRef>
              <c:f>Gewerbeproduktion!$A$56:$C$65</c:f>
              <c:strCache>
                <c:ptCount val="10"/>
                <c:pt idx="0">
                  <c:v>Burgenland</c:v>
                </c:pt>
                <c:pt idx="1">
                  <c:v>Niederösterreich</c:v>
                </c:pt>
                <c:pt idx="2">
                  <c:v>Tirol</c:v>
                </c:pt>
                <c:pt idx="3">
                  <c:v>Vorarlberg</c:v>
                </c:pt>
                <c:pt idx="4">
                  <c:v>Wien</c:v>
                </c:pt>
                <c:pt idx="5">
                  <c:v>Salzburg</c:v>
                </c:pt>
                <c:pt idx="6">
                  <c:v>Kärnten</c:v>
                </c:pt>
                <c:pt idx="7">
                  <c:v>Steiermark</c:v>
                </c:pt>
                <c:pt idx="8">
                  <c:v>Oberösterreich</c:v>
                </c:pt>
                <c:pt idx="9">
                  <c:v>Österreich</c:v>
                </c:pt>
              </c:strCache>
            </c:strRef>
          </c:cat>
          <c:val>
            <c:numRef>
              <c:f>Gewerbeproduktion!$I$56:$I$65</c:f>
              <c:numCache>
                <c:formatCode>#,##0</c:formatCode>
                <c:ptCount val="10"/>
                <c:pt idx="0">
                  <c:v>170712</c:v>
                </c:pt>
                <c:pt idx="1">
                  <c:v>201582</c:v>
                </c:pt>
                <c:pt idx="2">
                  <c:v>198394</c:v>
                </c:pt>
                <c:pt idx="3">
                  <c:v>208011</c:v>
                </c:pt>
                <c:pt idx="4">
                  <c:v>200742</c:v>
                </c:pt>
                <c:pt idx="5">
                  <c:v>226450</c:v>
                </c:pt>
                <c:pt idx="6">
                  <c:v>221459</c:v>
                </c:pt>
                <c:pt idx="7">
                  <c:v>220837</c:v>
                </c:pt>
                <c:pt idx="8">
                  <c:v>237590</c:v>
                </c:pt>
                <c:pt idx="9">
                  <c:v>215698</c:v>
                </c:pt>
              </c:numCache>
            </c:numRef>
          </c:val>
          <c:extLst>
            <c:ext xmlns:c16="http://schemas.microsoft.com/office/drawing/2014/chart" uri="{C3380CC4-5D6E-409C-BE32-E72D297353CC}">
              <c16:uniqueId val="{00000000-404E-44C1-90BA-1BF531ACF97C}"/>
            </c:ext>
          </c:extLst>
        </c:ser>
        <c:dLbls>
          <c:showLegendKey val="0"/>
          <c:showVal val="0"/>
          <c:showCatName val="0"/>
          <c:showSerName val="0"/>
          <c:showPercent val="0"/>
          <c:showBubbleSize val="0"/>
        </c:dLbls>
        <c:gapWidth val="150"/>
        <c:axId val="120531968"/>
        <c:axId val="120537856"/>
      </c:barChart>
      <c:catAx>
        <c:axId val="120531968"/>
        <c:scaling>
          <c:orientation val="minMax"/>
        </c:scaling>
        <c:delete val="0"/>
        <c:axPos val="l"/>
        <c:numFmt formatCode="General" sourceLinked="0"/>
        <c:majorTickMark val="out"/>
        <c:minorTickMark val="none"/>
        <c:tickLblPos val="nextTo"/>
        <c:crossAx val="120537856"/>
        <c:crosses val="autoZero"/>
        <c:auto val="1"/>
        <c:lblAlgn val="ctr"/>
        <c:lblOffset val="100"/>
        <c:noMultiLvlLbl val="0"/>
      </c:catAx>
      <c:valAx>
        <c:axId val="120537856"/>
        <c:scaling>
          <c:orientation val="minMax"/>
        </c:scaling>
        <c:delete val="0"/>
        <c:axPos val="b"/>
        <c:majorGridlines/>
        <c:numFmt formatCode="#,##0" sourceLinked="1"/>
        <c:majorTickMark val="out"/>
        <c:minorTickMark val="none"/>
        <c:tickLblPos val="nextTo"/>
        <c:crossAx val="120531968"/>
        <c:crosses val="autoZero"/>
        <c:crossBetween val="between"/>
      </c:valAx>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'Entwicklung Kaufkraft'!$E$46</c:f>
              <c:strCache>
                <c:ptCount val="1"/>
                <c:pt idx="0">
                  <c:v>2022</c:v>
                </c:pt>
              </c:strCache>
            </c:strRef>
          </c:tx>
          <c:spPr>
            <a:solidFill>
              <a:srgbClr val="FF0000"/>
            </a:solidFill>
          </c:spPr>
          <c:invertIfNegative val="0"/>
          <c:dPt>
            <c:idx val="5"/>
            <c:invertIfNegative val="0"/>
            <c:bubble3D val="0"/>
            <c:extLst>
              <c:ext xmlns:c16="http://schemas.microsoft.com/office/drawing/2014/chart" uri="{C3380CC4-5D6E-409C-BE32-E72D297353CC}">
                <c16:uniqueId val="{00000001-9742-4458-B8B5-5D060DFA8C1F}"/>
              </c:ext>
            </c:extLst>
          </c:dPt>
          <c:cat>
            <c:strRef>
              <c:f>'Entwicklung Kaufkraft'!$A$48:$A$56</c:f>
              <c:strCache>
                <c:ptCount val="9"/>
                <c:pt idx="0">
                  <c:v>Kärnten</c:v>
                </c:pt>
                <c:pt idx="1">
                  <c:v>Wien</c:v>
                </c:pt>
                <c:pt idx="2">
                  <c:v>Steiermark</c:v>
                </c:pt>
                <c:pt idx="3">
                  <c:v>Burgenland</c:v>
                </c:pt>
                <c:pt idx="4">
                  <c:v>Tirol</c:v>
                </c:pt>
                <c:pt idx="5">
                  <c:v>Oberösterreich</c:v>
                </c:pt>
                <c:pt idx="6">
                  <c:v>Vorarlberg</c:v>
                </c:pt>
                <c:pt idx="7">
                  <c:v>Salzburg</c:v>
                </c:pt>
                <c:pt idx="8">
                  <c:v>Niederösterreich</c:v>
                </c:pt>
              </c:strCache>
            </c:strRef>
          </c:cat>
          <c:val>
            <c:numRef>
              <c:f>'Entwicklung Kaufkraft'!$E$48:$E$56</c:f>
              <c:numCache>
                <c:formatCode>#,##0</c:formatCode>
                <c:ptCount val="9"/>
                <c:pt idx="0">
                  <c:v>23952</c:v>
                </c:pt>
                <c:pt idx="1">
                  <c:v>24443</c:v>
                </c:pt>
                <c:pt idx="2">
                  <c:v>24478</c:v>
                </c:pt>
                <c:pt idx="3">
                  <c:v>24783</c:v>
                </c:pt>
                <c:pt idx="4">
                  <c:v>24816</c:v>
                </c:pt>
                <c:pt idx="5">
                  <c:v>25677</c:v>
                </c:pt>
                <c:pt idx="6">
                  <c:v>25860</c:v>
                </c:pt>
                <c:pt idx="7">
                  <c:v>25978</c:v>
                </c:pt>
                <c:pt idx="8">
                  <c:v>26222</c:v>
                </c:pt>
              </c:numCache>
            </c:numRef>
          </c:val>
          <c:extLst>
            <c:ext xmlns:c16="http://schemas.microsoft.com/office/drawing/2014/chart" uri="{C3380CC4-5D6E-409C-BE32-E72D297353CC}">
              <c16:uniqueId val="{00000002-9742-4458-B8B5-5D060DFA8C1F}"/>
            </c:ext>
          </c:extLst>
        </c:ser>
        <c:ser>
          <c:idx val="1"/>
          <c:order val="1"/>
          <c:tx>
            <c:strRef>
              <c:f>'Entwicklung Kaufkraft'!$D$46</c:f>
              <c:strCache>
                <c:ptCount val="1"/>
                <c:pt idx="0">
                  <c:v>2021</c:v>
                </c:pt>
              </c:strCache>
            </c:strRef>
          </c:tx>
          <c:spPr>
            <a:solidFill>
              <a:schemeClr val="tx1">
                <a:lumMod val="65000"/>
                <a:lumOff val="35000"/>
              </a:schemeClr>
            </a:solidFill>
            <a:ln>
              <a:solidFill>
                <a:schemeClr val="accent1"/>
              </a:solidFill>
            </a:ln>
          </c:spPr>
          <c:invertIfNegative val="0"/>
          <c:dPt>
            <c:idx val="5"/>
            <c:invertIfNegative val="0"/>
            <c:bubble3D val="0"/>
            <c:extLst>
              <c:ext xmlns:c16="http://schemas.microsoft.com/office/drawing/2014/chart" uri="{C3380CC4-5D6E-409C-BE32-E72D297353CC}">
                <c16:uniqueId val="{00000004-9742-4458-B8B5-5D060DFA8C1F}"/>
              </c:ext>
            </c:extLst>
          </c:dPt>
          <c:cat>
            <c:strRef>
              <c:f>'Entwicklung Kaufkraft'!$A$48:$A$56</c:f>
              <c:strCache>
                <c:ptCount val="9"/>
                <c:pt idx="0">
                  <c:v>Kärnten</c:v>
                </c:pt>
                <c:pt idx="1">
                  <c:v>Wien</c:v>
                </c:pt>
                <c:pt idx="2">
                  <c:v>Steiermark</c:v>
                </c:pt>
                <c:pt idx="3">
                  <c:v>Burgenland</c:v>
                </c:pt>
                <c:pt idx="4">
                  <c:v>Tirol</c:v>
                </c:pt>
                <c:pt idx="5">
                  <c:v>Oberösterreich</c:v>
                </c:pt>
                <c:pt idx="6">
                  <c:v>Vorarlberg</c:v>
                </c:pt>
                <c:pt idx="7">
                  <c:v>Salzburg</c:v>
                </c:pt>
                <c:pt idx="8">
                  <c:v>Niederösterreich</c:v>
                </c:pt>
              </c:strCache>
            </c:strRef>
          </c:cat>
          <c:val>
            <c:numRef>
              <c:f>'Entwicklung Kaufkraft'!$D$48:$D$56</c:f>
              <c:numCache>
                <c:formatCode>#,##0</c:formatCode>
                <c:ptCount val="9"/>
                <c:pt idx="0">
                  <c:v>22003</c:v>
                </c:pt>
                <c:pt idx="1">
                  <c:v>22621</c:v>
                </c:pt>
                <c:pt idx="2">
                  <c:v>22564</c:v>
                </c:pt>
                <c:pt idx="3">
                  <c:v>22779</c:v>
                </c:pt>
                <c:pt idx="4">
                  <c:v>22755</c:v>
                </c:pt>
                <c:pt idx="5">
                  <c:v>23699</c:v>
                </c:pt>
                <c:pt idx="6">
                  <c:v>23744</c:v>
                </c:pt>
                <c:pt idx="7">
                  <c:v>23821</c:v>
                </c:pt>
                <c:pt idx="8">
                  <c:v>24175</c:v>
                </c:pt>
              </c:numCache>
            </c:numRef>
          </c:val>
          <c:extLst>
            <c:ext xmlns:c16="http://schemas.microsoft.com/office/drawing/2014/chart" uri="{C3380CC4-5D6E-409C-BE32-E72D297353CC}">
              <c16:uniqueId val="{00000005-9742-4458-B8B5-5D060DFA8C1F}"/>
            </c:ext>
          </c:extLst>
        </c:ser>
        <c:dLbls>
          <c:showLegendKey val="0"/>
          <c:showVal val="0"/>
          <c:showCatName val="0"/>
          <c:showSerName val="0"/>
          <c:showPercent val="0"/>
          <c:showBubbleSize val="0"/>
        </c:dLbls>
        <c:gapWidth val="150"/>
        <c:axId val="120294400"/>
        <c:axId val="120308480"/>
      </c:barChart>
      <c:catAx>
        <c:axId val="120294400"/>
        <c:scaling>
          <c:orientation val="minMax"/>
        </c:scaling>
        <c:delete val="0"/>
        <c:axPos val="l"/>
        <c:numFmt formatCode="General" sourceLinked="1"/>
        <c:majorTickMark val="out"/>
        <c:minorTickMark val="none"/>
        <c:tickLblPos val="nextTo"/>
        <c:crossAx val="120308480"/>
        <c:crosses val="autoZero"/>
        <c:auto val="1"/>
        <c:lblAlgn val="ctr"/>
        <c:lblOffset val="100"/>
        <c:noMultiLvlLbl val="0"/>
      </c:catAx>
      <c:valAx>
        <c:axId val="120308480"/>
        <c:scaling>
          <c:orientation val="minMax"/>
        </c:scaling>
        <c:delete val="0"/>
        <c:axPos val="b"/>
        <c:majorGridlines/>
        <c:numFmt formatCode="#,##0" sourceLinked="1"/>
        <c:majorTickMark val="out"/>
        <c:minorTickMark val="none"/>
        <c:tickLblPos val="nextTo"/>
        <c:crossAx val="120294400"/>
        <c:crosses val="autoZero"/>
        <c:crossBetween val="between"/>
      </c:valAx>
      <c:spPr>
        <a:noFill/>
        <a:ln w="25400">
          <a:noFill/>
        </a:ln>
      </c:spPr>
    </c:plotArea>
    <c:legend>
      <c:legendPos val="b"/>
      <c:overlay val="0"/>
    </c:legend>
    <c:plotVisOnly val="1"/>
    <c:dispBlanksAs val="gap"/>
    <c:showDLblsOverMax val="0"/>
  </c:chart>
  <c:printSettings>
    <c:headerFooter/>
    <c:pageMargins b="0.78740157499999996" l="0.7" r="0.7" t="0.78740157499999996"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071741032370905E-2"/>
          <c:y val="6.9919072615923006E-2"/>
          <c:w val="0.71192716535433098"/>
          <c:h val="0.81410104986876597"/>
        </c:manualLayout>
      </c:layout>
      <c:lineChart>
        <c:grouping val="standard"/>
        <c:varyColors val="0"/>
        <c:ser>
          <c:idx val="0"/>
          <c:order val="0"/>
          <c:tx>
            <c:strRef>
              <c:f>'Erwerbstätige n Alter'!$B$49</c:f>
              <c:strCache>
                <c:ptCount val="1"/>
                <c:pt idx="0">
                  <c:v>Beschäftigte</c:v>
                </c:pt>
              </c:strCache>
            </c:strRef>
          </c:tx>
          <c:spPr>
            <a:ln>
              <a:solidFill>
                <a:schemeClr val="tx1">
                  <a:lumMod val="65000"/>
                  <a:lumOff val="35000"/>
                </a:schemeClr>
              </a:solidFill>
            </a:ln>
          </c:spPr>
          <c:marker>
            <c:symbol val="none"/>
          </c:marker>
          <c:cat>
            <c:numRef>
              <c:f>'Erwerbstätige n Alter'!$A$51:$A$63</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'Erwerbstätige n Alter'!$B$51:$B$63</c:f>
              <c:numCache>
                <c:formatCode>0.0</c:formatCode>
                <c:ptCount val="13"/>
                <c:pt idx="0">
                  <c:v>100.1</c:v>
                </c:pt>
                <c:pt idx="1">
                  <c:v>102.3</c:v>
                </c:pt>
                <c:pt idx="2">
                  <c:v>103.8</c:v>
                </c:pt>
                <c:pt idx="3">
                  <c:v>105.1</c:v>
                </c:pt>
                <c:pt idx="4">
                  <c:v>106.8</c:v>
                </c:pt>
                <c:pt idx="5">
                  <c:v>108.6</c:v>
                </c:pt>
                <c:pt idx="6">
                  <c:v>110.5</c:v>
                </c:pt>
                <c:pt idx="7">
                  <c:v>112.6</c:v>
                </c:pt>
                <c:pt idx="8">
                  <c:v>115.3</c:v>
                </c:pt>
                <c:pt idx="9" formatCode="General">
                  <c:v>116.8</c:v>
                </c:pt>
                <c:pt idx="10" formatCode="General">
                  <c:v>114.4</c:v>
                </c:pt>
                <c:pt idx="11">
                  <c:v>116</c:v>
                </c:pt>
                <c:pt idx="12" formatCode="General">
                  <c:v>119.1</c:v>
                </c:pt>
              </c:numCache>
            </c:numRef>
          </c:val>
          <c:smooth val="0"/>
          <c:extLst>
            <c:ext xmlns:c16="http://schemas.microsoft.com/office/drawing/2014/chart" uri="{C3380CC4-5D6E-409C-BE32-E72D297353CC}">
              <c16:uniqueId val="{00000000-C213-4D7F-9C8D-F2C8C9DCB138}"/>
            </c:ext>
          </c:extLst>
        </c:ser>
        <c:ser>
          <c:idx val="1"/>
          <c:order val="1"/>
          <c:tx>
            <c:strRef>
              <c:f>'Erwerbstätige n Alter'!$C$49</c:f>
              <c:strCache>
                <c:ptCount val="1"/>
                <c:pt idx="0">
                  <c:v>Bevölkerung</c:v>
                </c:pt>
              </c:strCache>
            </c:strRef>
          </c:tx>
          <c:spPr>
            <a:ln>
              <a:solidFill>
                <a:srgbClr val="FF0000"/>
              </a:solidFill>
            </a:ln>
          </c:spPr>
          <c:marker>
            <c:symbol val="none"/>
          </c:marker>
          <c:cat>
            <c:numRef>
              <c:f>'Erwerbstätige n Alter'!$A$51:$A$63</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'Erwerbstätige n Alter'!$C$51:$C$63</c:f>
              <c:numCache>
                <c:formatCode>0.0</c:formatCode>
                <c:ptCount val="13"/>
                <c:pt idx="0">
                  <c:v>100.7</c:v>
                </c:pt>
                <c:pt idx="1">
                  <c:v>101</c:v>
                </c:pt>
                <c:pt idx="2">
                  <c:v>101.4</c:v>
                </c:pt>
                <c:pt idx="3">
                  <c:v>102</c:v>
                </c:pt>
                <c:pt idx="4">
                  <c:v>103.3</c:v>
                </c:pt>
                <c:pt idx="5">
                  <c:v>104.4</c:v>
                </c:pt>
                <c:pt idx="6">
                  <c:v>105.9</c:v>
                </c:pt>
                <c:pt idx="7">
                  <c:v>106.8</c:v>
                </c:pt>
                <c:pt idx="8">
                  <c:v>107.6</c:v>
                </c:pt>
                <c:pt idx="9" formatCode="General">
                  <c:v>108.4</c:v>
                </c:pt>
                <c:pt idx="10">
                  <c:v>109</c:v>
                </c:pt>
                <c:pt idx="11">
                  <c:v>109.6</c:v>
                </c:pt>
                <c:pt idx="12" formatCode="General">
                  <c:v>110.7</c:v>
                </c:pt>
              </c:numCache>
            </c:numRef>
          </c:val>
          <c:smooth val="0"/>
          <c:extLst>
            <c:ext xmlns:c16="http://schemas.microsoft.com/office/drawing/2014/chart" uri="{C3380CC4-5D6E-409C-BE32-E72D297353CC}">
              <c16:uniqueId val="{00000001-C213-4D7F-9C8D-F2C8C9DCB138}"/>
            </c:ext>
          </c:extLst>
        </c:ser>
        <c:dLbls>
          <c:showLegendKey val="0"/>
          <c:showVal val="0"/>
          <c:showCatName val="0"/>
          <c:showSerName val="0"/>
          <c:showPercent val="0"/>
          <c:showBubbleSize val="0"/>
        </c:dLbls>
        <c:smooth val="0"/>
        <c:axId val="105169280"/>
        <c:axId val="105170816"/>
      </c:lineChart>
      <c:catAx>
        <c:axId val="105169280"/>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de-DE"/>
          </a:p>
        </c:txPr>
        <c:crossAx val="105170816"/>
        <c:crosses val="autoZero"/>
        <c:auto val="1"/>
        <c:lblAlgn val="ctr"/>
        <c:lblOffset val="100"/>
        <c:noMultiLvlLbl val="0"/>
      </c:catAx>
      <c:valAx>
        <c:axId val="105170816"/>
        <c:scaling>
          <c:orientation val="minMax"/>
        </c:scaling>
        <c:delete val="0"/>
        <c:axPos val="l"/>
        <c:majorGridlines/>
        <c:numFmt formatCode="0.0" sourceLinked="1"/>
        <c:majorTickMark val="out"/>
        <c:minorTickMark val="none"/>
        <c:tickLblPos val="nextTo"/>
        <c:txPr>
          <a:bodyPr/>
          <a:lstStyle/>
          <a:p>
            <a:pPr>
              <a:defRPr>
                <a:solidFill>
                  <a:sysClr val="windowText" lastClr="000000"/>
                </a:solidFill>
              </a:defRPr>
            </a:pPr>
            <a:endParaRPr lang="de-DE"/>
          </a:p>
        </c:txPr>
        <c:crossAx val="105169280"/>
        <c:crosses val="autoZero"/>
        <c:crossBetween val="between"/>
      </c:valAx>
    </c:plotArea>
    <c:legend>
      <c:legendPos val="r"/>
      <c:legendEntry>
        <c:idx val="0"/>
        <c:txPr>
          <a:bodyPr/>
          <a:lstStyle/>
          <a:p>
            <a:pPr>
              <a:defRPr>
                <a:solidFill>
                  <a:sysClr val="windowText" lastClr="000000"/>
                </a:solidFill>
              </a:defRPr>
            </a:pPr>
            <a:endParaRPr lang="de-DE"/>
          </a:p>
        </c:txPr>
      </c:legendEntry>
      <c:legendEntry>
        <c:idx val="1"/>
        <c:txPr>
          <a:bodyPr/>
          <a:lstStyle/>
          <a:p>
            <a:pPr>
              <a:defRPr>
                <a:solidFill>
                  <a:sysClr val="windowText" lastClr="000000"/>
                </a:solidFill>
              </a:defRPr>
            </a:pPr>
            <a:endParaRPr lang="de-DE"/>
          </a:p>
        </c:txPr>
      </c:legendEntry>
      <c:overlay val="0"/>
    </c:legend>
    <c:plotVisOnly val="1"/>
    <c:dispBlanksAs val="gap"/>
    <c:showDLblsOverMax val="0"/>
  </c:chart>
  <c:txPr>
    <a:bodyPr/>
    <a:lstStyle/>
    <a:p>
      <a:pPr>
        <a:defRPr>
          <a:solidFill>
            <a:srgbClr val="FF0000"/>
          </a:solidFill>
        </a:defRPr>
      </a:pPr>
      <a:endParaRPr lang="de-DE"/>
    </a:p>
  </c:tx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de-AT" sz="1400"/>
              <a:t>KFZ</a:t>
            </a:r>
            <a:r>
              <a:rPr lang="de-AT" sz="1400" baseline="0"/>
              <a:t> Fahrzeugbestand Vlbg</a:t>
            </a:r>
            <a:r>
              <a:rPr lang="de-AT" baseline="0"/>
              <a:t>.</a:t>
            </a:r>
            <a:endParaRPr lang="de-AT"/>
          </a:p>
        </c:rich>
      </c:tx>
      <c:overlay val="0"/>
    </c:title>
    <c:autoTitleDeleted val="0"/>
    <c:plotArea>
      <c:layout/>
      <c:barChart>
        <c:barDir val="bar"/>
        <c:grouping val="clustered"/>
        <c:varyColors val="0"/>
        <c:ser>
          <c:idx val="0"/>
          <c:order val="0"/>
          <c:tx>
            <c:strRef>
              <c:f>' Verkehr Bestand Vlb'!$B$4</c:f>
              <c:strCache>
                <c:ptCount val="1"/>
                <c:pt idx="0">
                  <c:v>2012</c:v>
                </c:pt>
              </c:strCache>
            </c:strRef>
          </c:tx>
          <c:spPr>
            <a:solidFill>
              <a:schemeClr val="tx1">
                <a:lumMod val="50000"/>
                <a:lumOff val="50000"/>
              </a:schemeClr>
            </a:solidFill>
          </c:spPr>
          <c:invertIfNegative val="0"/>
          <c:cat>
            <c:strRef>
              <c:f>' Verkehr Bestand Vlb'!$A$5:$A$8</c:f>
              <c:strCache>
                <c:ptCount val="4"/>
                <c:pt idx="0">
                  <c:v>PKW</c:v>
                </c:pt>
                <c:pt idx="1">
                  <c:v>Motorräder gesamt</c:v>
                </c:pt>
                <c:pt idx="2">
                  <c:v>LKW u. Sattelschlepper</c:v>
                </c:pt>
                <c:pt idx="3">
                  <c:v>Zugmaschinen</c:v>
                </c:pt>
              </c:strCache>
            </c:strRef>
          </c:cat>
          <c:val>
            <c:numRef>
              <c:f>' Verkehr Bestand Vlb'!$B$5:$B$8</c:f>
              <c:numCache>
                <c:formatCode>#,##0</c:formatCode>
                <c:ptCount val="4"/>
                <c:pt idx="0">
                  <c:v>193388</c:v>
                </c:pt>
                <c:pt idx="1">
                  <c:v>39622</c:v>
                </c:pt>
                <c:pt idx="2">
                  <c:v>17389</c:v>
                </c:pt>
                <c:pt idx="3">
                  <c:v>14106</c:v>
                </c:pt>
              </c:numCache>
            </c:numRef>
          </c:val>
          <c:extLst>
            <c:ext xmlns:c16="http://schemas.microsoft.com/office/drawing/2014/chart" uri="{C3380CC4-5D6E-409C-BE32-E72D297353CC}">
              <c16:uniqueId val="{00000000-7920-4E2C-A9E1-FA6FB6C3CDB4}"/>
            </c:ext>
          </c:extLst>
        </c:ser>
        <c:ser>
          <c:idx val="1"/>
          <c:order val="1"/>
          <c:tx>
            <c:strRef>
              <c:f>' Verkehr Bestand Vlb'!$C$4</c:f>
              <c:strCache>
                <c:ptCount val="1"/>
                <c:pt idx="0">
                  <c:v>2021</c:v>
                </c:pt>
              </c:strCache>
            </c:strRef>
          </c:tx>
          <c:spPr>
            <a:solidFill>
              <a:schemeClr val="tx1">
                <a:lumMod val="75000"/>
                <a:lumOff val="25000"/>
              </a:schemeClr>
            </a:solidFill>
          </c:spPr>
          <c:invertIfNegative val="0"/>
          <c:cat>
            <c:strRef>
              <c:f>' Verkehr Bestand Vlb'!$A$5:$A$8</c:f>
              <c:strCache>
                <c:ptCount val="4"/>
                <c:pt idx="0">
                  <c:v>PKW</c:v>
                </c:pt>
                <c:pt idx="1">
                  <c:v>Motorräder gesamt</c:v>
                </c:pt>
                <c:pt idx="2">
                  <c:v>LKW u. Sattelschlepper</c:v>
                </c:pt>
                <c:pt idx="3">
                  <c:v>Zugmaschinen</c:v>
                </c:pt>
              </c:strCache>
            </c:strRef>
          </c:cat>
          <c:val>
            <c:numRef>
              <c:f>' Verkehr Bestand Vlb'!$C$5:$C$8</c:f>
              <c:numCache>
                <c:formatCode>#,##0</c:formatCode>
                <c:ptCount val="4"/>
                <c:pt idx="0">
                  <c:v>219740</c:v>
                </c:pt>
                <c:pt idx="1">
                  <c:v>46991</c:v>
                </c:pt>
                <c:pt idx="2">
                  <c:v>23269</c:v>
                </c:pt>
                <c:pt idx="3">
                  <c:v>12005</c:v>
                </c:pt>
              </c:numCache>
            </c:numRef>
          </c:val>
          <c:extLst>
            <c:ext xmlns:c16="http://schemas.microsoft.com/office/drawing/2014/chart" uri="{C3380CC4-5D6E-409C-BE32-E72D297353CC}">
              <c16:uniqueId val="{00000001-7920-4E2C-A9E1-FA6FB6C3CDB4}"/>
            </c:ext>
          </c:extLst>
        </c:ser>
        <c:ser>
          <c:idx val="2"/>
          <c:order val="2"/>
          <c:tx>
            <c:strRef>
              <c:f>' Verkehr Bestand Vlb'!$D$4</c:f>
              <c:strCache>
                <c:ptCount val="1"/>
                <c:pt idx="0">
                  <c:v>2022</c:v>
                </c:pt>
              </c:strCache>
            </c:strRef>
          </c:tx>
          <c:spPr>
            <a:solidFill>
              <a:srgbClr val="FF0000"/>
            </a:solidFill>
          </c:spPr>
          <c:invertIfNegative val="0"/>
          <c:cat>
            <c:strRef>
              <c:f>' Verkehr Bestand Vlb'!$A$5:$A$8</c:f>
              <c:strCache>
                <c:ptCount val="4"/>
                <c:pt idx="0">
                  <c:v>PKW</c:v>
                </c:pt>
                <c:pt idx="1">
                  <c:v>Motorräder gesamt</c:v>
                </c:pt>
                <c:pt idx="2">
                  <c:v>LKW u. Sattelschlepper</c:v>
                </c:pt>
                <c:pt idx="3">
                  <c:v>Zugmaschinen</c:v>
                </c:pt>
              </c:strCache>
            </c:strRef>
          </c:cat>
          <c:val>
            <c:numRef>
              <c:f>' Verkehr Bestand Vlb'!$D$5:$D$8</c:f>
              <c:numCache>
                <c:formatCode>#,##0</c:formatCode>
                <c:ptCount val="4"/>
                <c:pt idx="0">
                  <c:v>220292</c:v>
                </c:pt>
                <c:pt idx="1">
                  <c:v>46597</c:v>
                </c:pt>
                <c:pt idx="2">
                  <c:v>23470</c:v>
                </c:pt>
                <c:pt idx="3">
                  <c:v>12308</c:v>
                </c:pt>
              </c:numCache>
            </c:numRef>
          </c:val>
          <c:extLst>
            <c:ext xmlns:c16="http://schemas.microsoft.com/office/drawing/2014/chart" uri="{C3380CC4-5D6E-409C-BE32-E72D297353CC}">
              <c16:uniqueId val="{00000002-7920-4E2C-A9E1-FA6FB6C3CDB4}"/>
            </c:ext>
          </c:extLst>
        </c:ser>
        <c:dLbls>
          <c:showLegendKey val="0"/>
          <c:showVal val="0"/>
          <c:showCatName val="0"/>
          <c:showSerName val="0"/>
          <c:showPercent val="0"/>
          <c:showBubbleSize val="0"/>
        </c:dLbls>
        <c:gapWidth val="150"/>
        <c:axId val="120744192"/>
        <c:axId val="120750080"/>
      </c:barChart>
      <c:catAx>
        <c:axId val="120744192"/>
        <c:scaling>
          <c:orientation val="minMax"/>
        </c:scaling>
        <c:delete val="0"/>
        <c:axPos val="l"/>
        <c:numFmt formatCode="General" sourceLinked="0"/>
        <c:majorTickMark val="out"/>
        <c:minorTickMark val="none"/>
        <c:tickLblPos val="nextTo"/>
        <c:crossAx val="120750080"/>
        <c:crosses val="autoZero"/>
        <c:auto val="1"/>
        <c:lblAlgn val="ctr"/>
        <c:lblOffset val="100"/>
        <c:noMultiLvlLbl val="0"/>
      </c:catAx>
      <c:valAx>
        <c:axId val="120750080"/>
        <c:scaling>
          <c:orientation val="minMax"/>
        </c:scaling>
        <c:delete val="0"/>
        <c:axPos val="b"/>
        <c:majorGridlines/>
        <c:numFmt formatCode="#,##0" sourceLinked="1"/>
        <c:majorTickMark val="out"/>
        <c:minorTickMark val="none"/>
        <c:tickLblPos val="nextTo"/>
        <c:crossAx val="120744192"/>
        <c:crosses val="autoZero"/>
        <c:crossBetween val="between"/>
      </c:valAx>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LKW</a:t>
            </a:r>
            <a:r>
              <a:rPr lang="en-US" sz="1400" baseline="0"/>
              <a:t> der Klasse N1 in Vorarlberg nach Fahrzeughaltern</a:t>
            </a:r>
            <a:endParaRPr lang="en-US"/>
          </a:p>
        </c:rich>
      </c:tx>
      <c:overlay val="0"/>
      <c:spPr>
        <a:noFill/>
      </c:spPr>
    </c:title>
    <c:autoTitleDeleted val="0"/>
    <c:plotArea>
      <c:layout/>
      <c:barChart>
        <c:barDir val="bar"/>
        <c:grouping val="clustered"/>
        <c:varyColors val="0"/>
        <c:ser>
          <c:idx val="2"/>
          <c:order val="0"/>
          <c:tx>
            <c:strRef>
              <c:f>'Verkehr LKW, Seilbahnen'!$L$5</c:f>
              <c:strCache>
                <c:ptCount val="1"/>
                <c:pt idx="0">
                  <c:v>2022</c:v>
                </c:pt>
              </c:strCache>
            </c:strRef>
          </c:tx>
          <c:spPr>
            <a:solidFill>
              <a:srgbClr val="FF0000"/>
            </a:solidFill>
          </c:spPr>
          <c:invertIfNegative val="0"/>
          <c:cat>
            <c:strRef>
              <c:f>'Verkehr LKW, Seilbahnen'!$I$6:$I$15</c:f>
              <c:strCache>
                <c:ptCount val="10"/>
                <c:pt idx="0">
                  <c:v> Öffentliche Verwaltung </c:v>
                </c:pt>
                <c:pt idx="1">
                  <c:v> Land- und Forstwirtschaft </c:v>
                </c:pt>
                <c:pt idx="2">
                  <c:v> Produktion </c:v>
                </c:pt>
                <c:pt idx="3">
                  <c:v> Handel </c:v>
                </c:pt>
                <c:pt idx="4">
                  <c:v> Verkehr </c:v>
                </c:pt>
                <c:pt idx="5">
                  <c:v> Hotel- und Gastgewerbe </c:v>
                </c:pt>
                <c:pt idx="6">
                  <c:v> Verbände </c:v>
                </c:pt>
                <c:pt idx="7">
                  <c:v> Sonstige </c:v>
                </c:pt>
                <c:pt idx="8">
                  <c:v> Unselbstständige </c:v>
                </c:pt>
                <c:pt idx="9">
                  <c:v> Insgesamt </c:v>
                </c:pt>
              </c:strCache>
            </c:strRef>
          </c:cat>
          <c:val>
            <c:numRef>
              <c:f>'Verkehr LKW, Seilbahnen'!$L$6:$L$15</c:f>
              <c:numCache>
                <c:formatCode>#,##0</c:formatCode>
                <c:ptCount val="10"/>
                <c:pt idx="0">
                  <c:v>445</c:v>
                </c:pt>
                <c:pt idx="1">
                  <c:v>441</c:v>
                </c:pt>
                <c:pt idx="2">
                  <c:v>7077</c:v>
                </c:pt>
                <c:pt idx="3">
                  <c:v>3955</c:v>
                </c:pt>
                <c:pt idx="4">
                  <c:v>2844</c:v>
                </c:pt>
                <c:pt idx="5">
                  <c:v>366</c:v>
                </c:pt>
                <c:pt idx="6">
                  <c:v>106</c:v>
                </c:pt>
                <c:pt idx="7">
                  <c:v>2531</c:v>
                </c:pt>
                <c:pt idx="8">
                  <c:v>5705</c:v>
                </c:pt>
                <c:pt idx="9">
                  <c:v>23470</c:v>
                </c:pt>
              </c:numCache>
            </c:numRef>
          </c:val>
          <c:extLst>
            <c:ext xmlns:c16="http://schemas.microsoft.com/office/drawing/2014/chart" uri="{C3380CC4-5D6E-409C-BE32-E72D297353CC}">
              <c16:uniqueId val="{00000000-327F-4A6A-A111-C206DBDFFE15}"/>
            </c:ext>
          </c:extLst>
        </c:ser>
        <c:ser>
          <c:idx val="1"/>
          <c:order val="1"/>
          <c:tx>
            <c:strRef>
              <c:f>'Verkehr LKW, Seilbahnen'!$K$5</c:f>
              <c:strCache>
                <c:ptCount val="1"/>
                <c:pt idx="0">
                  <c:v>2021</c:v>
                </c:pt>
              </c:strCache>
            </c:strRef>
          </c:tx>
          <c:spPr>
            <a:solidFill>
              <a:schemeClr val="tx1">
                <a:lumMod val="65000"/>
                <a:lumOff val="35000"/>
              </a:schemeClr>
            </a:solidFill>
          </c:spPr>
          <c:invertIfNegative val="0"/>
          <c:cat>
            <c:strRef>
              <c:f>'Verkehr LKW, Seilbahnen'!$I$6:$I$15</c:f>
              <c:strCache>
                <c:ptCount val="10"/>
                <c:pt idx="0">
                  <c:v> Öffentliche Verwaltung </c:v>
                </c:pt>
                <c:pt idx="1">
                  <c:v> Land- und Forstwirtschaft </c:v>
                </c:pt>
                <c:pt idx="2">
                  <c:v> Produktion </c:v>
                </c:pt>
                <c:pt idx="3">
                  <c:v> Handel </c:v>
                </c:pt>
                <c:pt idx="4">
                  <c:v> Verkehr </c:v>
                </c:pt>
                <c:pt idx="5">
                  <c:v> Hotel- und Gastgewerbe </c:v>
                </c:pt>
                <c:pt idx="6">
                  <c:v> Verbände </c:v>
                </c:pt>
                <c:pt idx="7">
                  <c:v> Sonstige </c:v>
                </c:pt>
                <c:pt idx="8">
                  <c:v> Unselbstständige </c:v>
                </c:pt>
                <c:pt idx="9">
                  <c:v> Insgesamt </c:v>
                </c:pt>
              </c:strCache>
            </c:strRef>
          </c:cat>
          <c:val>
            <c:numRef>
              <c:f>'Verkehr LKW, Seilbahnen'!$K$6:$K$15</c:f>
              <c:numCache>
                <c:formatCode>_-* #,##0_-;\-* #,##0_-;_-* "-"??_-;_-@_-</c:formatCode>
                <c:ptCount val="10"/>
                <c:pt idx="0">
                  <c:v>431</c:v>
                </c:pt>
                <c:pt idx="1">
                  <c:v>442</c:v>
                </c:pt>
                <c:pt idx="2">
                  <c:v>6865</c:v>
                </c:pt>
                <c:pt idx="3">
                  <c:v>4129</c:v>
                </c:pt>
                <c:pt idx="4">
                  <c:v>2787</c:v>
                </c:pt>
                <c:pt idx="5">
                  <c:v>360</c:v>
                </c:pt>
                <c:pt idx="6">
                  <c:v>106</c:v>
                </c:pt>
                <c:pt idx="7">
                  <c:v>2521</c:v>
                </c:pt>
                <c:pt idx="8">
                  <c:v>5628</c:v>
                </c:pt>
                <c:pt idx="9">
                  <c:v>23269</c:v>
                </c:pt>
              </c:numCache>
            </c:numRef>
          </c:val>
          <c:extLst>
            <c:ext xmlns:c16="http://schemas.microsoft.com/office/drawing/2014/chart" uri="{C3380CC4-5D6E-409C-BE32-E72D297353CC}">
              <c16:uniqueId val="{00000001-327F-4A6A-A111-C206DBDFFE15}"/>
            </c:ext>
          </c:extLst>
        </c:ser>
        <c:ser>
          <c:idx val="0"/>
          <c:order val="2"/>
          <c:tx>
            <c:strRef>
              <c:f>'Verkehr LKW, Seilbahnen'!$J$5</c:f>
              <c:strCache>
                <c:ptCount val="1"/>
                <c:pt idx="0">
                  <c:v>2012</c:v>
                </c:pt>
              </c:strCache>
            </c:strRef>
          </c:tx>
          <c:spPr>
            <a:solidFill>
              <a:schemeClr val="tx1">
                <a:lumMod val="65000"/>
                <a:lumOff val="35000"/>
              </a:schemeClr>
            </a:solidFill>
          </c:spPr>
          <c:invertIfNegative val="0"/>
          <c:cat>
            <c:strRef>
              <c:f>'Verkehr LKW, Seilbahnen'!$I$6:$I$15</c:f>
              <c:strCache>
                <c:ptCount val="10"/>
                <c:pt idx="0">
                  <c:v> Öffentliche Verwaltung </c:v>
                </c:pt>
                <c:pt idx="1">
                  <c:v> Land- und Forstwirtschaft </c:v>
                </c:pt>
                <c:pt idx="2">
                  <c:v> Produktion </c:v>
                </c:pt>
                <c:pt idx="3">
                  <c:v> Handel </c:v>
                </c:pt>
                <c:pt idx="4">
                  <c:v> Verkehr </c:v>
                </c:pt>
                <c:pt idx="5">
                  <c:v> Hotel- und Gastgewerbe </c:v>
                </c:pt>
                <c:pt idx="6">
                  <c:v> Verbände </c:v>
                </c:pt>
                <c:pt idx="7">
                  <c:v> Sonstige </c:v>
                </c:pt>
                <c:pt idx="8">
                  <c:v> Unselbstständige </c:v>
                </c:pt>
                <c:pt idx="9">
                  <c:v> Insgesamt </c:v>
                </c:pt>
              </c:strCache>
            </c:strRef>
          </c:cat>
          <c:val>
            <c:numRef>
              <c:f>'Verkehr LKW, Seilbahnen'!$J$6:$J$15</c:f>
              <c:numCache>
                <c:formatCode>_-* #,##0_-;\-* #,##0_-;_-* "-"??_-;_-@_-</c:formatCode>
                <c:ptCount val="10"/>
                <c:pt idx="0">
                  <c:v>132</c:v>
                </c:pt>
                <c:pt idx="1">
                  <c:v>320</c:v>
                </c:pt>
                <c:pt idx="2">
                  <c:v>5502</c:v>
                </c:pt>
                <c:pt idx="3">
                  <c:v>2992</c:v>
                </c:pt>
                <c:pt idx="4">
                  <c:v>1502</c:v>
                </c:pt>
                <c:pt idx="5">
                  <c:v>247</c:v>
                </c:pt>
                <c:pt idx="6">
                  <c:v>38</c:v>
                </c:pt>
                <c:pt idx="7">
                  <c:v>1727</c:v>
                </c:pt>
                <c:pt idx="8">
                  <c:v>3753</c:v>
                </c:pt>
                <c:pt idx="9">
                  <c:v>16213</c:v>
                </c:pt>
              </c:numCache>
            </c:numRef>
          </c:val>
          <c:extLst>
            <c:ext xmlns:c16="http://schemas.microsoft.com/office/drawing/2014/chart" uri="{C3380CC4-5D6E-409C-BE32-E72D297353CC}">
              <c16:uniqueId val="{00000002-327F-4A6A-A111-C206DBDFFE15}"/>
            </c:ext>
          </c:extLst>
        </c:ser>
        <c:dLbls>
          <c:showLegendKey val="0"/>
          <c:showVal val="0"/>
          <c:showCatName val="0"/>
          <c:showSerName val="0"/>
          <c:showPercent val="0"/>
          <c:showBubbleSize val="0"/>
        </c:dLbls>
        <c:gapWidth val="150"/>
        <c:axId val="121052160"/>
        <c:axId val="121062144"/>
      </c:barChart>
      <c:catAx>
        <c:axId val="121052160"/>
        <c:scaling>
          <c:orientation val="minMax"/>
        </c:scaling>
        <c:delete val="0"/>
        <c:axPos val="l"/>
        <c:numFmt formatCode="General" sourceLinked="0"/>
        <c:majorTickMark val="out"/>
        <c:minorTickMark val="none"/>
        <c:tickLblPos val="nextTo"/>
        <c:crossAx val="121062144"/>
        <c:crosses val="autoZero"/>
        <c:auto val="1"/>
        <c:lblAlgn val="ctr"/>
        <c:lblOffset val="100"/>
        <c:noMultiLvlLbl val="0"/>
      </c:catAx>
      <c:valAx>
        <c:axId val="121062144"/>
        <c:scaling>
          <c:orientation val="minMax"/>
          <c:max val="24000"/>
        </c:scaling>
        <c:delete val="0"/>
        <c:axPos val="b"/>
        <c:majorGridlines/>
        <c:numFmt formatCode="#,##0" sourceLinked="1"/>
        <c:majorTickMark val="out"/>
        <c:minorTickMark val="none"/>
        <c:tickLblPos val="nextTo"/>
        <c:crossAx val="121052160"/>
        <c:crosses val="autoZero"/>
        <c:crossBetween val="between"/>
        <c:majorUnit val="2000"/>
      </c:valAx>
    </c:plotArea>
    <c:legend>
      <c:legendPos val="r"/>
      <c:overlay val="0"/>
    </c:legend>
    <c:plotVisOnly val="1"/>
    <c:dispBlanksAs val="gap"/>
    <c:showDLblsOverMax val="0"/>
  </c:chart>
  <c:printSettings>
    <c:headerFooter/>
    <c:pageMargins b="0.78740157499999996" l="0.7" r="0.7" t="0.78740157499999996"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'Entwicklung Außenhandel'!$A$55</c:f>
              <c:strCache>
                <c:ptCount val="1"/>
                <c:pt idx="0">
                  <c:v>2010</c:v>
                </c:pt>
              </c:strCache>
            </c:strRef>
          </c:tx>
          <c:spPr>
            <a:solidFill>
              <a:schemeClr val="bg1">
                <a:lumMod val="95000"/>
              </a:schemeClr>
            </a:solidFill>
          </c:spPr>
          <c:invertIfNegative val="0"/>
          <c:cat>
            <c:strRef>
              <c:f>'Entwicklung Außenhandel'!$B$54:$H$54</c:f>
              <c:strCache>
                <c:ptCount val="7"/>
                <c:pt idx="0">
                  <c:v>EU 27 2</c:v>
                </c:pt>
                <c:pt idx="1">
                  <c:v>EFTA</c:v>
                </c:pt>
                <c:pt idx="2">
                  <c:v>Andere
Europa</c:v>
                </c:pt>
                <c:pt idx="3">
                  <c:v>GUS 3</c:v>
                </c:pt>
                <c:pt idx="4">
                  <c:v>USA u.
Kanada</c:v>
                </c:pt>
                <c:pt idx="5">
                  <c:v>Asien</c:v>
                </c:pt>
                <c:pt idx="6">
                  <c:v>Andere
Länder</c:v>
                </c:pt>
              </c:strCache>
            </c:strRef>
          </c:cat>
          <c:val>
            <c:numRef>
              <c:f>'Entwicklung Außenhandel'!$B$55:$H$55</c:f>
              <c:numCache>
                <c:formatCode>#,##0.0</c:formatCode>
                <c:ptCount val="7"/>
                <c:pt idx="0">
                  <c:v>4441.1000000000004</c:v>
                </c:pt>
                <c:pt idx="1">
                  <c:v>1271.8</c:v>
                </c:pt>
                <c:pt idx="2">
                  <c:v>404.4</c:v>
                </c:pt>
                <c:pt idx="3">
                  <c:v>170.6</c:v>
                </c:pt>
                <c:pt idx="4">
                  <c:v>299.89999999999998</c:v>
                </c:pt>
                <c:pt idx="5">
                  <c:v>625.9</c:v>
                </c:pt>
                <c:pt idx="6">
                  <c:v>299.8</c:v>
                </c:pt>
              </c:numCache>
            </c:numRef>
          </c:val>
          <c:extLst>
            <c:ext xmlns:c16="http://schemas.microsoft.com/office/drawing/2014/chart" uri="{C3380CC4-5D6E-409C-BE32-E72D297353CC}">
              <c16:uniqueId val="{00000000-52FD-467E-B825-4C0C40607B75}"/>
            </c:ext>
          </c:extLst>
        </c:ser>
        <c:ser>
          <c:idx val="1"/>
          <c:order val="1"/>
          <c:tx>
            <c:strRef>
              <c:f>'Entwicklung Außenhandel'!$A$56</c:f>
              <c:strCache>
                <c:ptCount val="1"/>
                <c:pt idx="0">
                  <c:v>2012</c:v>
                </c:pt>
              </c:strCache>
            </c:strRef>
          </c:tx>
          <c:spPr>
            <a:solidFill>
              <a:schemeClr val="bg1">
                <a:lumMod val="85000"/>
              </a:schemeClr>
            </a:solidFill>
          </c:spPr>
          <c:invertIfNegative val="0"/>
          <c:cat>
            <c:strRef>
              <c:f>'Entwicklung Außenhandel'!$B$54:$H$54</c:f>
              <c:strCache>
                <c:ptCount val="7"/>
                <c:pt idx="0">
                  <c:v>EU 27 2</c:v>
                </c:pt>
                <c:pt idx="1">
                  <c:v>EFTA</c:v>
                </c:pt>
                <c:pt idx="2">
                  <c:v>Andere
Europa</c:v>
                </c:pt>
                <c:pt idx="3">
                  <c:v>GUS 3</c:v>
                </c:pt>
                <c:pt idx="4">
                  <c:v>USA u.
Kanada</c:v>
                </c:pt>
                <c:pt idx="5">
                  <c:v>Asien</c:v>
                </c:pt>
                <c:pt idx="6">
                  <c:v>Andere
Länder</c:v>
                </c:pt>
              </c:strCache>
            </c:strRef>
          </c:cat>
          <c:val>
            <c:numRef>
              <c:f>'Entwicklung Außenhandel'!$B$56:$H$56</c:f>
              <c:numCache>
                <c:formatCode>#,##0.0</c:formatCode>
                <c:ptCount val="7"/>
                <c:pt idx="0">
                  <c:v>4709.8999999999996</c:v>
                </c:pt>
                <c:pt idx="1">
                  <c:v>1459.3</c:v>
                </c:pt>
                <c:pt idx="2">
                  <c:v>411</c:v>
                </c:pt>
                <c:pt idx="3">
                  <c:v>280.10000000000002</c:v>
                </c:pt>
                <c:pt idx="4">
                  <c:v>390.4</c:v>
                </c:pt>
                <c:pt idx="5">
                  <c:v>648.79999999999995</c:v>
                </c:pt>
                <c:pt idx="6">
                  <c:v>447.9</c:v>
                </c:pt>
              </c:numCache>
            </c:numRef>
          </c:val>
          <c:extLst>
            <c:ext xmlns:c16="http://schemas.microsoft.com/office/drawing/2014/chart" uri="{C3380CC4-5D6E-409C-BE32-E72D297353CC}">
              <c16:uniqueId val="{00000001-52FD-467E-B825-4C0C40607B75}"/>
            </c:ext>
          </c:extLst>
        </c:ser>
        <c:ser>
          <c:idx val="2"/>
          <c:order val="2"/>
          <c:tx>
            <c:strRef>
              <c:f>'Entwicklung Außenhandel'!$A$57</c:f>
              <c:strCache>
                <c:ptCount val="1"/>
                <c:pt idx="0">
                  <c:v>2014</c:v>
                </c:pt>
              </c:strCache>
            </c:strRef>
          </c:tx>
          <c:spPr>
            <a:solidFill>
              <a:schemeClr val="bg1">
                <a:lumMod val="75000"/>
              </a:schemeClr>
            </a:solidFill>
          </c:spPr>
          <c:invertIfNegative val="0"/>
          <c:cat>
            <c:strRef>
              <c:f>'Entwicklung Außenhandel'!$B$54:$H$54</c:f>
              <c:strCache>
                <c:ptCount val="7"/>
                <c:pt idx="0">
                  <c:v>EU 27 2</c:v>
                </c:pt>
                <c:pt idx="1">
                  <c:v>EFTA</c:v>
                </c:pt>
                <c:pt idx="2">
                  <c:v>Andere
Europa</c:v>
                </c:pt>
                <c:pt idx="3">
                  <c:v>GUS 3</c:v>
                </c:pt>
                <c:pt idx="4">
                  <c:v>USA u.
Kanada</c:v>
                </c:pt>
                <c:pt idx="5">
                  <c:v>Asien</c:v>
                </c:pt>
                <c:pt idx="6">
                  <c:v>Andere
Länder</c:v>
                </c:pt>
              </c:strCache>
            </c:strRef>
          </c:cat>
          <c:val>
            <c:numRef>
              <c:f>'Entwicklung Außenhandel'!$B$57:$H$57</c:f>
              <c:numCache>
                <c:formatCode>#,##0.0</c:formatCode>
                <c:ptCount val="7"/>
                <c:pt idx="0">
                  <c:v>4977.3</c:v>
                </c:pt>
                <c:pt idx="1">
                  <c:v>1524</c:v>
                </c:pt>
                <c:pt idx="2">
                  <c:v>465.1</c:v>
                </c:pt>
                <c:pt idx="3">
                  <c:v>206</c:v>
                </c:pt>
                <c:pt idx="4">
                  <c:v>468.8</c:v>
                </c:pt>
                <c:pt idx="5">
                  <c:v>723.5</c:v>
                </c:pt>
                <c:pt idx="6">
                  <c:v>502.7</c:v>
                </c:pt>
              </c:numCache>
            </c:numRef>
          </c:val>
          <c:extLst>
            <c:ext xmlns:c16="http://schemas.microsoft.com/office/drawing/2014/chart" uri="{C3380CC4-5D6E-409C-BE32-E72D297353CC}">
              <c16:uniqueId val="{00000002-52FD-467E-B825-4C0C40607B75}"/>
            </c:ext>
          </c:extLst>
        </c:ser>
        <c:ser>
          <c:idx val="4"/>
          <c:order val="4"/>
          <c:tx>
            <c:strRef>
              <c:f>'Entwicklung Außenhandel'!$A$59</c:f>
              <c:strCache>
                <c:ptCount val="1"/>
                <c:pt idx="0">
                  <c:v>2016</c:v>
                </c:pt>
              </c:strCache>
            </c:strRef>
          </c:tx>
          <c:spPr>
            <a:solidFill>
              <a:schemeClr val="bg1">
                <a:lumMod val="65000"/>
              </a:schemeClr>
            </a:solidFill>
          </c:spPr>
          <c:invertIfNegative val="0"/>
          <c:cat>
            <c:strRef>
              <c:f>'Entwicklung Außenhandel'!$B$54:$H$54</c:f>
              <c:strCache>
                <c:ptCount val="7"/>
                <c:pt idx="0">
                  <c:v>EU 27 2</c:v>
                </c:pt>
                <c:pt idx="1">
                  <c:v>EFTA</c:v>
                </c:pt>
                <c:pt idx="2">
                  <c:v>Andere
Europa</c:v>
                </c:pt>
                <c:pt idx="3">
                  <c:v>GUS 3</c:v>
                </c:pt>
                <c:pt idx="4">
                  <c:v>USA u.
Kanada</c:v>
                </c:pt>
                <c:pt idx="5">
                  <c:v>Asien</c:v>
                </c:pt>
                <c:pt idx="6">
                  <c:v>Andere
Länder</c:v>
                </c:pt>
              </c:strCache>
            </c:strRef>
          </c:cat>
          <c:val>
            <c:numRef>
              <c:f>'Entwicklung Außenhandel'!$B$59:$H$59</c:f>
              <c:numCache>
                <c:formatCode>#,##0.0</c:formatCode>
                <c:ptCount val="7"/>
                <c:pt idx="0">
                  <c:v>5418.6</c:v>
                </c:pt>
                <c:pt idx="1">
                  <c:v>1564.2</c:v>
                </c:pt>
                <c:pt idx="2">
                  <c:v>464.8</c:v>
                </c:pt>
                <c:pt idx="3">
                  <c:v>156.80000000000001</c:v>
                </c:pt>
                <c:pt idx="4">
                  <c:v>593.5</c:v>
                </c:pt>
                <c:pt idx="5">
                  <c:v>812.9</c:v>
                </c:pt>
                <c:pt idx="6">
                  <c:v>526.1</c:v>
                </c:pt>
              </c:numCache>
            </c:numRef>
          </c:val>
          <c:extLst>
            <c:ext xmlns:c16="http://schemas.microsoft.com/office/drawing/2014/chart" uri="{C3380CC4-5D6E-409C-BE32-E72D297353CC}">
              <c16:uniqueId val="{00000004-52FD-467E-B825-4C0C40607B75}"/>
            </c:ext>
          </c:extLst>
        </c:ser>
        <c:ser>
          <c:idx val="6"/>
          <c:order val="6"/>
          <c:tx>
            <c:strRef>
              <c:f>'Entwicklung Außenhandel'!$A$61</c:f>
              <c:strCache>
                <c:ptCount val="1"/>
                <c:pt idx="0">
                  <c:v>2018</c:v>
                </c:pt>
              </c:strCache>
            </c:strRef>
          </c:tx>
          <c:spPr>
            <a:solidFill>
              <a:schemeClr val="tx1">
                <a:lumMod val="50000"/>
                <a:lumOff val="50000"/>
              </a:schemeClr>
            </a:solidFill>
          </c:spPr>
          <c:invertIfNegative val="0"/>
          <c:cat>
            <c:strRef>
              <c:f>'Entwicklung Außenhandel'!$B$54:$H$54</c:f>
              <c:strCache>
                <c:ptCount val="7"/>
                <c:pt idx="0">
                  <c:v>EU 27 2</c:v>
                </c:pt>
                <c:pt idx="1">
                  <c:v>EFTA</c:v>
                </c:pt>
                <c:pt idx="2">
                  <c:v>Andere
Europa</c:v>
                </c:pt>
                <c:pt idx="3">
                  <c:v>GUS 3</c:v>
                </c:pt>
                <c:pt idx="4">
                  <c:v>USA u.
Kanada</c:v>
                </c:pt>
                <c:pt idx="5">
                  <c:v>Asien</c:v>
                </c:pt>
                <c:pt idx="6">
                  <c:v>Andere
Länder</c:v>
                </c:pt>
              </c:strCache>
            </c:strRef>
          </c:cat>
          <c:val>
            <c:numRef>
              <c:f>'Entwicklung Außenhandel'!$B$61:$H$61</c:f>
              <c:numCache>
                <c:formatCode>#,##0.0</c:formatCode>
                <c:ptCount val="7"/>
                <c:pt idx="0">
                  <c:v>6171.8</c:v>
                </c:pt>
                <c:pt idx="1">
                  <c:v>1572.1</c:v>
                </c:pt>
                <c:pt idx="2">
                  <c:v>491.9</c:v>
                </c:pt>
                <c:pt idx="3">
                  <c:v>151</c:v>
                </c:pt>
                <c:pt idx="4">
                  <c:v>640.9</c:v>
                </c:pt>
                <c:pt idx="5">
                  <c:v>844.9</c:v>
                </c:pt>
                <c:pt idx="6">
                  <c:v>624.70000000000005</c:v>
                </c:pt>
              </c:numCache>
            </c:numRef>
          </c:val>
          <c:extLst>
            <c:ext xmlns:c16="http://schemas.microsoft.com/office/drawing/2014/chart" uri="{C3380CC4-5D6E-409C-BE32-E72D297353CC}">
              <c16:uniqueId val="{00000000-C4AC-472F-9732-FFAC016547A2}"/>
            </c:ext>
          </c:extLst>
        </c:ser>
        <c:ser>
          <c:idx val="7"/>
          <c:order val="7"/>
          <c:tx>
            <c:strRef>
              <c:f>'Entwicklung Außenhandel'!$A$62</c:f>
              <c:strCache>
                <c:ptCount val="1"/>
                <c:pt idx="0">
                  <c:v>2019</c:v>
                </c:pt>
              </c:strCache>
            </c:strRef>
          </c:tx>
          <c:spPr>
            <a:solidFill>
              <a:schemeClr val="tx1">
                <a:lumMod val="65000"/>
                <a:lumOff val="35000"/>
              </a:schemeClr>
            </a:solidFill>
          </c:spPr>
          <c:invertIfNegative val="0"/>
          <c:cat>
            <c:strRef>
              <c:f>'Entwicklung Außenhandel'!$B$54:$H$54</c:f>
              <c:strCache>
                <c:ptCount val="7"/>
                <c:pt idx="0">
                  <c:v>EU 27 2</c:v>
                </c:pt>
                <c:pt idx="1">
                  <c:v>EFTA</c:v>
                </c:pt>
                <c:pt idx="2">
                  <c:v>Andere
Europa</c:v>
                </c:pt>
                <c:pt idx="3">
                  <c:v>GUS 3</c:v>
                </c:pt>
                <c:pt idx="4">
                  <c:v>USA u.
Kanada</c:v>
                </c:pt>
                <c:pt idx="5">
                  <c:v>Asien</c:v>
                </c:pt>
                <c:pt idx="6">
                  <c:v>Andere
Länder</c:v>
                </c:pt>
              </c:strCache>
            </c:strRef>
          </c:cat>
          <c:val>
            <c:numRef>
              <c:f>'Entwicklung Außenhandel'!$B$62:$H$62</c:f>
              <c:numCache>
                <c:formatCode>#,##0.0</c:formatCode>
                <c:ptCount val="7"/>
                <c:pt idx="0">
                  <c:v>6215.7</c:v>
                </c:pt>
                <c:pt idx="1">
                  <c:v>1608.1</c:v>
                </c:pt>
                <c:pt idx="2">
                  <c:v>510.2</c:v>
                </c:pt>
                <c:pt idx="3">
                  <c:v>165.4</c:v>
                </c:pt>
                <c:pt idx="4">
                  <c:v>674.3</c:v>
                </c:pt>
                <c:pt idx="5">
                  <c:v>896.9</c:v>
                </c:pt>
                <c:pt idx="6">
                  <c:v>619.9</c:v>
                </c:pt>
              </c:numCache>
            </c:numRef>
          </c:val>
          <c:extLst>
            <c:ext xmlns:c16="http://schemas.microsoft.com/office/drawing/2014/chart" uri="{C3380CC4-5D6E-409C-BE32-E72D297353CC}">
              <c16:uniqueId val="{00000000-34E8-4C95-9C53-4078F9D6E382}"/>
            </c:ext>
          </c:extLst>
        </c:ser>
        <c:ser>
          <c:idx val="8"/>
          <c:order val="8"/>
          <c:tx>
            <c:strRef>
              <c:f>'Entwicklung Außenhandel'!$A$63</c:f>
              <c:strCache>
                <c:ptCount val="1"/>
                <c:pt idx="0">
                  <c:v>2020</c:v>
                </c:pt>
              </c:strCache>
            </c:strRef>
          </c:tx>
          <c:spPr>
            <a:solidFill>
              <a:schemeClr val="tx1">
                <a:lumMod val="75000"/>
                <a:lumOff val="25000"/>
              </a:schemeClr>
            </a:solidFill>
          </c:spPr>
          <c:invertIfNegative val="0"/>
          <c:cat>
            <c:strRef>
              <c:f>'Entwicklung Außenhandel'!$B$54:$H$54</c:f>
              <c:strCache>
                <c:ptCount val="7"/>
                <c:pt idx="0">
                  <c:v>EU 27 2</c:v>
                </c:pt>
                <c:pt idx="1">
                  <c:v>EFTA</c:v>
                </c:pt>
                <c:pt idx="2">
                  <c:v>Andere
Europa</c:v>
                </c:pt>
                <c:pt idx="3">
                  <c:v>GUS 3</c:v>
                </c:pt>
                <c:pt idx="4">
                  <c:v>USA u.
Kanada</c:v>
                </c:pt>
                <c:pt idx="5">
                  <c:v>Asien</c:v>
                </c:pt>
                <c:pt idx="6">
                  <c:v>Andere
Länder</c:v>
                </c:pt>
              </c:strCache>
            </c:strRef>
          </c:cat>
          <c:val>
            <c:numRef>
              <c:f>'Entwicklung Außenhandel'!$B$63:$H$63</c:f>
              <c:numCache>
                <c:formatCode>#,##0.0</c:formatCode>
                <c:ptCount val="7"/>
                <c:pt idx="0">
                  <c:v>6072.3</c:v>
                </c:pt>
                <c:pt idx="1">
                  <c:v>1554</c:v>
                </c:pt>
                <c:pt idx="2">
                  <c:v>490.5</c:v>
                </c:pt>
                <c:pt idx="3">
                  <c:v>189.8</c:v>
                </c:pt>
                <c:pt idx="4">
                  <c:v>603.1</c:v>
                </c:pt>
                <c:pt idx="5">
                  <c:v>882.7</c:v>
                </c:pt>
                <c:pt idx="6">
                  <c:v>624.70000000000005</c:v>
                </c:pt>
              </c:numCache>
            </c:numRef>
          </c:val>
          <c:extLst>
            <c:ext xmlns:c16="http://schemas.microsoft.com/office/drawing/2014/chart" uri="{C3380CC4-5D6E-409C-BE32-E72D297353CC}">
              <c16:uniqueId val="{00000001-781D-4A69-8F72-E026832426C1}"/>
            </c:ext>
          </c:extLst>
        </c:ser>
        <c:ser>
          <c:idx val="9"/>
          <c:order val="9"/>
          <c:tx>
            <c:strRef>
              <c:f>'Entwicklung Außenhandel'!$A$64</c:f>
              <c:strCache>
                <c:ptCount val="1"/>
                <c:pt idx="0">
                  <c:v>2021</c:v>
                </c:pt>
              </c:strCache>
            </c:strRef>
          </c:tx>
          <c:spPr>
            <a:solidFill>
              <a:schemeClr val="tx1">
                <a:lumMod val="95000"/>
                <a:lumOff val="5000"/>
              </a:schemeClr>
            </a:solidFill>
          </c:spPr>
          <c:invertIfNegative val="0"/>
          <c:cat>
            <c:strRef>
              <c:f>'Entwicklung Außenhandel'!$B$54:$H$54</c:f>
              <c:strCache>
                <c:ptCount val="7"/>
                <c:pt idx="0">
                  <c:v>EU 27 2</c:v>
                </c:pt>
                <c:pt idx="1">
                  <c:v>EFTA</c:v>
                </c:pt>
                <c:pt idx="2">
                  <c:v>Andere
Europa</c:v>
                </c:pt>
                <c:pt idx="3">
                  <c:v>GUS 3</c:v>
                </c:pt>
                <c:pt idx="4">
                  <c:v>USA u.
Kanada</c:v>
                </c:pt>
                <c:pt idx="5">
                  <c:v>Asien</c:v>
                </c:pt>
                <c:pt idx="6">
                  <c:v>Andere
Länder</c:v>
                </c:pt>
              </c:strCache>
            </c:strRef>
          </c:cat>
          <c:val>
            <c:numRef>
              <c:f>'Entwicklung Außenhandel'!$B$64:$H$64</c:f>
              <c:numCache>
                <c:formatCode>#,##0.0</c:formatCode>
                <c:ptCount val="7"/>
                <c:pt idx="0">
                  <c:v>7527.6</c:v>
                </c:pt>
                <c:pt idx="1">
                  <c:v>1629.5</c:v>
                </c:pt>
                <c:pt idx="2">
                  <c:v>608.4</c:v>
                </c:pt>
                <c:pt idx="3">
                  <c:v>236.9</c:v>
                </c:pt>
                <c:pt idx="4">
                  <c:v>786.4</c:v>
                </c:pt>
                <c:pt idx="5">
                  <c:v>1050.7</c:v>
                </c:pt>
                <c:pt idx="6">
                  <c:v>762</c:v>
                </c:pt>
              </c:numCache>
            </c:numRef>
          </c:val>
          <c:extLst>
            <c:ext xmlns:c16="http://schemas.microsoft.com/office/drawing/2014/chart" uri="{C3380CC4-5D6E-409C-BE32-E72D297353CC}">
              <c16:uniqueId val="{00000001-488D-4133-A566-C4E522B0FB14}"/>
            </c:ext>
          </c:extLst>
        </c:ser>
        <c:ser>
          <c:idx val="10"/>
          <c:order val="10"/>
          <c:tx>
            <c:strRef>
              <c:f>'Entwicklung Außenhandel'!$A$65</c:f>
              <c:strCache>
                <c:ptCount val="1"/>
                <c:pt idx="0">
                  <c:v>2022 1</c:v>
                </c:pt>
              </c:strCache>
            </c:strRef>
          </c:tx>
          <c:spPr>
            <a:solidFill>
              <a:srgbClr val="FF0000"/>
            </a:solidFill>
          </c:spPr>
          <c:invertIfNegative val="0"/>
          <c:cat>
            <c:strRef>
              <c:f>'Entwicklung Außenhandel'!$B$54:$H$54</c:f>
              <c:strCache>
                <c:ptCount val="7"/>
                <c:pt idx="0">
                  <c:v>EU 27 2</c:v>
                </c:pt>
                <c:pt idx="1">
                  <c:v>EFTA</c:v>
                </c:pt>
                <c:pt idx="2">
                  <c:v>Andere
Europa</c:v>
                </c:pt>
                <c:pt idx="3">
                  <c:v>GUS 3</c:v>
                </c:pt>
                <c:pt idx="4">
                  <c:v>USA u.
Kanada</c:v>
                </c:pt>
                <c:pt idx="5">
                  <c:v>Asien</c:v>
                </c:pt>
                <c:pt idx="6">
                  <c:v>Andere
Länder</c:v>
                </c:pt>
              </c:strCache>
            </c:strRef>
          </c:cat>
          <c:val>
            <c:numRef>
              <c:f>'Entwicklung Außenhandel'!$B$65:$H$65</c:f>
              <c:numCache>
                <c:formatCode>#,##0.0</c:formatCode>
                <c:ptCount val="7"/>
                <c:pt idx="0">
                  <c:v>8415.4</c:v>
                </c:pt>
                <c:pt idx="1">
                  <c:v>1867.5</c:v>
                </c:pt>
                <c:pt idx="2">
                  <c:v>643.29999999999995</c:v>
                </c:pt>
                <c:pt idx="3">
                  <c:v>153.9</c:v>
                </c:pt>
                <c:pt idx="4">
                  <c:v>977.8</c:v>
                </c:pt>
                <c:pt idx="5">
                  <c:v>1121.2</c:v>
                </c:pt>
                <c:pt idx="6">
                  <c:v>735.8</c:v>
                </c:pt>
              </c:numCache>
            </c:numRef>
          </c:val>
          <c:extLst>
            <c:ext xmlns:c16="http://schemas.microsoft.com/office/drawing/2014/chart" uri="{C3380CC4-5D6E-409C-BE32-E72D297353CC}">
              <c16:uniqueId val="{00000000-6286-4897-AA50-4BB0CA0F09EE}"/>
            </c:ext>
          </c:extLst>
        </c:ser>
        <c:dLbls>
          <c:showLegendKey val="0"/>
          <c:showVal val="0"/>
          <c:showCatName val="0"/>
          <c:showSerName val="0"/>
          <c:showPercent val="0"/>
          <c:showBubbleSize val="0"/>
        </c:dLbls>
        <c:gapWidth val="150"/>
        <c:axId val="120810880"/>
        <c:axId val="120812672"/>
        <c:extLst>
          <c:ext xmlns:c15="http://schemas.microsoft.com/office/drawing/2012/chart" uri="{02D57815-91ED-43cb-92C2-25804820EDAC}">
            <c15:filteredBarSeries>
              <c15:ser>
                <c:idx val="3"/>
                <c:order val="3"/>
                <c:tx>
                  <c:strRef>
                    <c:extLst>
                      <c:ext uri="{02D57815-91ED-43cb-92C2-25804820EDAC}">
                        <c15:formulaRef>
                          <c15:sqref>'Entwicklung Außenhandel'!$A$58</c15:sqref>
                        </c15:formulaRef>
                      </c:ext>
                    </c:extLst>
                    <c:strCache>
                      <c:ptCount val="1"/>
                      <c:pt idx="0">
                        <c:v>2015</c:v>
                      </c:pt>
                    </c:strCache>
                  </c:strRef>
                </c:tx>
                <c:invertIfNegative val="0"/>
                <c:cat>
                  <c:strRef>
                    <c:extLst>
                      <c:ext uri="{02D57815-91ED-43cb-92C2-25804820EDAC}">
                        <c15:formulaRef>
                          <c15:sqref>'Entwicklung Außenhandel'!$B$54:$H$54</c15:sqref>
                        </c15:formulaRef>
                      </c:ext>
                    </c:extLst>
                    <c:strCache>
                      <c:ptCount val="7"/>
                      <c:pt idx="0">
                        <c:v>EU 27 2</c:v>
                      </c:pt>
                      <c:pt idx="1">
                        <c:v>EFTA</c:v>
                      </c:pt>
                      <c:pt idx="2">
                        <c:v>Andere
Europa</c:v>
                      </c:pt>
                      <c:pt idx="3">
                        <c:v>GUS 3</c:v>
                      </c:pt>
                      <c:pt idx="4">
                        <c:v>USA u.
Kanada</c:v>
                      </c:pt>
                      <c:pt idx="5">
                        <c:v>Asien</c:v>
                      </c:pt>
                      <c:pt idx="6">
                        <c:v>Andere
Länder</c:v>
                      </c:pt>
                    </c:strCache>
                  </c:strRef>
                </c:cat>
                <c:val>
                  <c:numRef>
                    <c:extLst>
                      <c:ext uri="{02D57815-91ED-43cb-92C2-25804820EDAC}">
                        <c15:formulaRef>
                          <c15:sqref>'Entwicklung Außenhandel'!$B$58:$H$58</c15:sqref>
                        </c15:formulaRef>
                      </c:ext>
                    </c:extLst>
                    <c:numCache>
                      <c:formatCode>#,##0.0</c:formatCode>
                      <c:ptCount val="7"/>
                      <c:pt idx="0">
                        <c:v>5217.2</c:v>
                      </c:pt>
                      <c:pt idx="1">
                        <c:v>1601.5</c:v>
                      </c:pt>
                      <c:pt idx="2">
                        <c:v>516.9</c:v>
                      </c:pt>
                      <c:pt idx="3">
                        <c:v>153.5</c:v>
                      </c:pt>
                      <c:pt idx="4">
                        <c:v>573.6</c:v>
                      </c:pt>
                      <c:pt idx="5">
                        <c:v>892.1</c:v>
                      </c:pt>
                      <c:pt idx="6">
                        <c:v>501</c:v>
                      </c:pt>
                    </c:numCache>
                  </c:numRef>
                </c:val>
                <c:extLst>
                  <c:ext xmlns:c16="http://schemas.microsoft.com/office/drawing/2014/chart" uri="{C3380CC4-5D6E-409C-BE32-E72D297353CC}">
                    <c16:uniqueId val="{00000003-52FD-467E-B825-4C0C40607B75}"/>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'Entwicklung Außenhandel'!$A$60</c15:sqref>
                        </c15:formulaRef>
                      </c:ext>
                    </c:extLst>
                    <c:strCache>
                      <c:ptCount val="1"/>
                      <c:pt idx="0">
                        <c:v>2017</c:v>
                      </c:pt>
                    </c:strCache>
                  </c:strRef>
                </c:tx>
                <c:invertIfNegative val="0"/>
                <c:cat>
                  <c:strRef>
                    <c:extLst xmlns:c15="http://schemas.microsoft.com/office/drawing/2012/chart">
                      <c:ext xmlns:c15="http://schemas.microsoft.com/office/drawing/2012/chart" uri="{02D57815-91ED-43cb-92C2-25804820EDAC}">
                        <c15:formulaRef>
                          <c15:sqref>'Entwicklung Außenhandel'!$B$54:$H$54</c15:sqref>
                        </c15:formulaRef>
                      </c:ext>
                    </c:extLst>
                    <c:strCache>
                      <c:ptCount val="7"/>
                      <c:pt idx="0">
                        <c:v>EU 27 2</c:v>
                      </c:pt>
                      <c:pt idx="1">
                        <c:v>EFTA</c:v>
                      </c:pt>
                      <c:pt idx="2">
                        <c:v>Andere
Europa</c:v>
                      </c:pt>
                      <c:pt idx="3">
                        <c:v>GUS 3</c:v>
                      </c:pt>
                      <c:pt idx="4">
                        <c:v>USA u.
Kanada</c:v>
                      </c:pt>
                      <c:pt idx="5">
                        <c:v>Asien</c:v>
                      </c:pt>
                      <c:pt idx="6">
                        <c:v>Andere
Länder</c:v>
                      </c:pt>
                    </c:strCache>
                  </c:strRef>
                </c:cat>
                <c:val>
                  <c:numRef>
                    <c:extLst xmlns:c15="http://schemas.microsoft.com/office/drawing/2012/chart">
                      <c:ext xmlns:c15="http://schemas.microsoft.com/office/drawing/2012/chart" uri="{02D57815-91ED-43cb-92C2-25804820EDAC}">
                        <c15:formulaRef>
                          <c15:sqref>'Entwicklung Außenhandel'!$B$60:$H$60</c15:sqref>
                        </c15:formulaRef>
                      </c:ext>
                    </c:extLst>
                    <c:numCache>
                      <c:formatCode>#,##0.0</c:formatCode>
                      <c:ptCount val="7"/>
                      <c:pt idx="0">
                        <c:v>5799.3</c:v>
                      </c:pt>
                      <c:pt idx="1">
                        <c:v>1585.1</c:v>
                      </c:pt>
                      <c:pt idx="2">
                        <c:v>510.9</c:v>
                      </c:pt>
                      <c:pt idx="3">
                        <c:v>178.2</c:v>
                      </c:pt>
                      <c:pt idx="4">
                        <c:v>567.5</c:v>
                      </c:pt>
                      <c:pt idx="5">
                        <c:v>904.1</c:v>
                      </c:pt>
                      <c:pt idx="6">
                        <c:v>671</c:v>
                      </c:pt>
                    </c:numCache>
                  </c:numRef>
                </c:val>
                <c:extLst xmlns:c15="http://schemas.microsoft.com/office/drawing/2012/chart">
                  <c:ext xmlns:c16="http://schemas.microsoft.com/office/drawing/2014/chart" uri="{C3380CC4-5D6E-409C-BE32-E72D297353CC}">
                    <c16:uniqueId val="{00000005-52FD-467E-B825-4C0C40607B75}"/>
                  </c:ext>
                </c:extLst>
              </c15:ser>
            </c15:filteredBarSeries>
          </c:ext>
        </c:extLst>
      </c:barChart>
      <c:catAx>
        <c:axId val="120810880"/>
        <c:scaling>
          <c:orientation val="minMax"/>
        </c:scaling>
        <c:delete val="0"/>
        <c:axPos val="b"/>
        <c:numFmt formatCode="General" sourceLinked="0"/>
        <c:majorTickMark val="out"/>
        <c:minorTickMark val="none"/>
        <c:tickLblPos val="nextTo"/>
        <c:crossAx val="120812672"/>
        <c:crosses val="autoZero"/>
        <c:auto val="1"/>
        <c:lblAlgn val="ctr"/>
        <c:lblOffset val="100"/>
        <c:noMultiLvlLbl val="0"/>
      </c:catAx>
      <c:valAx>
        <c:axId val="120812672"/>
        <c:scaling>
          <c:orientation val="minMax"/>
        </c:scaling>
        <c:delete val="0"/>
        <c:axPos val="l"/>
        <c:majorGridlines/>
        <c:numFmt formatCode="#,##0.0" sourceLinked="1"/>
        <c:majorTickMark val="out"/>
        <c:minorTickMark val="none"/>
        <c:tickLblPos val="nextTo"/>
        <c:crossAx val="120810880"/>
        <c:crosses val="autoZero"/>
        <c:crossBetween val="between"/>
      </c:valAx>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'E-Verbrauch Anteile Energieträg'!$A$44</c:f>
              <c:strCache>
                <c:ptCount val="1"/>
                <c:pt idx="0">
                  <c:v>Industrie</c:v>
                </c:pt>
              </c:strCache>
            </c:strRef>
          </c:tx>
          <c:marker>
            <c:symbol val="none"/>
          </c:marker>
          <c:cat>
            <c:numRef>
              <c:f>'E-Verbrauch Anteile Energieträg'!$C$43:$J$43</c:f>
              <c:numCache>
                <c:formatCode>General</c:formatCode>
                <c:ptCount val="8"/>
                <c:pt idx="0">
                  <c:v>2010</c:v>
                </c:pt>
                <c:pt idx="1">
                  <c:v>2012</c:v>
                </c:pt>
                <c:pt idx="2">
                  <c:v>2014</c:v>
                </c:pt>
                <c:pt idx="3">
                  <c:v>2016</c:v>
                </c:pt>
                <c:pt idx="4">
                  <c:v>2018</c:v>
                </c:pt>
                <c:pt idx="5">
                  <c:v>2020</c:v>
                </c:pt>
                <c:pt idx="6">
                  <c:v>2021</c:v>
                </c:pt>
                <c:pt idx="7">
                  <c:v>2022</c:v>
                </c:pt>
              </c:numCache>
            </c:numRef>
          </c:cat>
          <c:val>
            <c:numRef>
              <c:f>'E-Verbrauch Anteile Energieträg'!$C$44:$J$44</c:f>
              <c:numCache>
                <c:formatCode>#,##0</c:formatCode>
                <c:ptCount val="8"/>
                <c:pt idx="0">
                  <c:v>1031</c:v>
                </c:pt>
                <c:pt idx="1">
                  <c:v>1031</c:v>
                </c:pt>
                <c:pt idx="2">
                  <c:v>1078</c:v>
                </c:pt>
                <c:pt idx="3">
                  <c:v>1101</c:v>
                </c:pt>
                <c:pt idx="4">
                  <c:v>1133</c:v>
                </c:pt>
                <c:pt idx="5">
                  <c:v>1079</c:v>
                </c:pt>
                <c:pt idx="6">
                  <c:v>1144</c:v>
                </c:pt>
                <c:pt idx="7">
                  <c:v>1137</c:v>
                </c:pt>
              </c:numCache>
            </c:numRef>
          </c:val>
          <c:smooth val="0"/>
          <c:extLst>
            <c:ext xmlns:c16="http://schemas.microsoft.com/office/drawing/2014/chart" uri="{C3380CC4-5D6E-409C-BE32-E72D297353CC}">
              <c16:uniqueId val="{00000000-353A-4873-8044-BD0893E52998}"/>
            </c:ext>
          </c:extLst>
        </c:ser>
        <c:ser>
          <c:idx val="2"/>
          <c:order val="1"/>
          <c:tx>
            <c:strRef>
              <c:f>'E-Verbrauch Anteile Energieträg'!$A$45</c:f>
              <c:strCache>
                <c:ptCount val="1"/>
                <c:pt idx="0">
                  <c:v>Gewerbe</c:v>
                </c:pt>
              </c:strCache>
            </c:strRef>
          </c:tx>
          <c:marker>
            <c:symbol val="none"/>
          </c:marker>
          <c:cat>
            <c:numRef>
              <c:f>'E-Verbrauch Anteile Energieträg'!$C$43:$J$43</c:f>
              <c:numCache>
                <c:formatCode>General</c:formatCode>
                <c:ptCount val="8"/>
                <c:pt idx="0">
                  <c:v>2010</c:v>
                </c:pt>
                <c:pt idx="1">
                  <c:v>2012</c:v>
                </c:pt>
                <c:pt idx="2">
                  <c:v>2014</c:v>
                </c:pt>
                <c:pt idx="3">
                  <c:v>2016</c:v>
                </c:pt>
                <c:pt idx="4">
                  <c:v>2018</c:v>
                </c:pt>
                <c:pt idx="5">
                  <c:v>2020</c:v>
                </c:pt>
                <c:pt idx="6">
                  <c:v>2021</c:v>
                </c:pt>
                <c:pt idx="7">
                  <c:v>2022</c:v>
                </c:pt>
              </c:numCache>
            </c:numRef>
          </c:cat>
          <c:val>
            <c:numRef>
              <c:f>'E-Verbrauch Anteile Energieträg'!$C$45:$J$45</c:f>
              <c:numCache>
                <c:formatCode>#,##0</c:formatCode>
                <c:ptCount val="8"/>
                <c:pt idx="0">
                  <c:v>641</c:v>
                </c:pt>
                <c:pt idx="1">
                  <c:v>633</c:v>
                </c:pt>
                <c:pt idx="2">
                  <c:v>604</c:v>
                </c:pt>
                <c:pt idx="3">
                  <c:v>639</c:v>
                </c:pt>
                <c:pt idx="4">
                  <c:v>652</c:v>
                </c:pt>
                <c:pt idx="5">
                  <c:v>613</c:v>
                </c:pt>
                <c:pt idx="6">
                  <c:v>621</c:v>
                </c:pt>
                <c:pt idx="7">
                  <c:v>637</c:v>
                </c:pt>
              </c:numCache>
            </c:numRef>
          </c:val>
          <c:smooth val="0"/>
          <c:extLst>
            <c:ext xmlns:c16="http://schemas.microsoft.com/office/drawing/2014/chart" uri="{C3380CC4-5D6E-409C-BE32-E72D297353CC}">
              <c16:uniqueId val="{00000001-353A-4873-8044-BD0893E52998}"/>
            </c:ext>
          </c:extLst>
        </c:ser>
        <c:ser>
          <c:idx val="3"/>
          <c:order val="2"/>
          <c:tx>
            <c:strRef>
              <c:f>'E-Verbrauch Anteile Energieträg'!$A$46</c:f>
              <c:strCache>
                <c:ptCount val="1"/>
                <c:pt idx="0">
                  <c:v>Haushalte</c:v>
                </c:pt>
              </c:strCache>
            </c:strRef>
          </c:tx>
          <c:marker>
            <c:symbol val="none"/>
          </c:marker>
          <c:cat>
            <c:numRef>
              <c:f>'E-Verbrauch Anteile Energieträg'!$C$43:$J$43</c:f>
              <c:numCache>
                <c:formatCode>General</c:formatCode>
                <c:ptCount val="8"/>
                <c:pt idx="0">
                  <c:v>2010</c:v>
                </c:pt>
                <c:pt idx="1">
                  <c:v>2012</c:v>
                </c:pt>
                <c:pt idx="2">
                  <c:v>2014</c:v>
                </c:pt>
                <c:pt idx="3">
                  <c:v>2016</c:v>
                </c:pt>
                <c:pt idx="4">
                  <c:v>2018</c:v>
                </c:pt>
                <c:pt idx="5">
                  <c:v>2020</c:v>
                </c:pt>
                <c:pt idx="6">
                  <c:v>2021</c:v>
                </c:pt>
                <c:pt idx="7">
                  <c:v>2022</c:v>
                </c:pt>
              </c:numCache>
            </c:numRef>
          </c:cat>
          <c:val>
            <c:numRef>
              <c:f>'E-Verbrauch Anteile Energieträg'!$C$46:$J$46</c:f>
              <c:numCache>
                <c:formatCode>#,##0</c:formatCode>
                <c:ptCount val="8"/>
                <c:pt idx="0">
                  <c:v>782</c:v>
                </c:pt>
                <c:pt idx="1">
                  <c:v>778</c:v>
                </c:pt>
                <c:pt idx="2">
                  <c:v>755</c:v>
                </c:pt>
                <c:pt idx="3">
                  <c:v>775</c:v>
                </c:pt>
                <c:pt idx="4">
                  <c:v>770</c:v>
                </c:pt>
                <c:pt idx="5">
                  <c:v>793</c:v>
                </c:pt>
                <c:pt idx="6">
                  <c:v>831</c:v>
                </c:pt>
                <c:pt idx="7">
                  <c:v>788</c:v>
                </c:pt>
              </c:numCache>
            </c:numRef>
          </c:val>
          <c:smooth val="0"/>
          <c:extLst>
            <c:ext xmlns:c16="http://schemas.microsoft.com/office/drawing/2014/chart" uri="{C3380CC4-5D6E-409C-BE32-E72D297353CC}">
              <c16:uniqueId val="{00000002-353A-4873-8044-BD0893E52998}"/>
            </c:ext>
          </c:extLst>
        </c:ser>
        <c:ser>
          <c:idx val="4"/>
          <c:order val="3"/>
          <c:tx>
            <c:strRef>
              <c:f>'E-Verbrauch Anteile Energieträg'!$A$47</c:f>
              <c:strCache>
                <c:ptCount val="1"/>
                <c:pt idx="0">
                  <c:v>Landwirtschaft</c:v>
                </c:pt>
              </c:strCache>
            </c:strRef>
          </c:tx>
          <c:marker>
            <c:symbol val="none"/>
          </c:marker>
          <c:cat>
            <c:numRef>
              <c:f>'E-Verbrauch Anteile Energieträg'!$C$43:$J$43</c:f>
              <c:numCache>
                <c:formatCode>General</c:formatCode>
                <c:ptCount val="8"/>
                <c:pt idx="0">
                  <c:v>2010</c:v>
                </c:pt>
                <c:pt idx="1">
                  <c:v>2012</c:v>
                </c:pt>
                <c:pt idx="2">
                  <c:v>2014</c:v>
                </c:pt>
                <c:pt idx="3">
                  <c:v>2016</c:v>
                </c:pt>
                <c:pt idx="4">
                  <c:v>2018</c:v>
                </c:pt>
                <c:pt idx="5">
                  <c:v>2020</c:v>
                </c:pt>
                <c:pt idx="6">
                  <c:v>2021</c:v>
                </c:pt>
                <c:pt idx="7">
                  <c:v>2022</c:v>
                </c:pt>
              </c:numCache>
            </c:numRef>
          </c:cat>
          <c:val>
            <c:numRef>
              <c:f>'E-Verbrauch Anteile Energieträg'!$C$47:$J$47</c:f>
              <c:numCache>
                <c:formatCode>#,##0</c:formatCode>
                <c:ptCount val="8"/>
                <c:pt idx="0">
                  <c:v>53</c:v>
                </c:pt>
                <c:pt idx="1">
                  <c:v>50</c:v>
                </c:pt>
                <c:pt idx="2">
                  <c:v>46</c:v>
                </c:pt>
                <c:pt idx="3">
                  <c:v>48</c:v>
                </c:pt>
                <c:pt idx="4">
                  <c:v>50</c:v>
                </c:pt>
                <c:pt idx="5">
                  <c:v>50</c:v>
                </c:pt>
                <c:pt idx="6">
                  <c:v>52</c:v>
                </c:pt>
                <c:pt idx="7">
                  <c:v>49</c:v>
                </c:pt>
              </c:numCache>
            </c:numRef>
          </c:val>
          <c:smooth val="0"/>
          <c:extLst>
            <c:ext xmlns:c16="http://schemas.microsoft.com/office/drawing/2014/chart" uri="{C3380CC4-5D6E-409C-BE32-E72D297353CC}">
              <c16:uniqueId val="{00000003-353A-4873-8044-BD0893E52998}"/>
            </c:ext>
          </c:extLst>
        </c:ser>
        <c:ser>
          <c:idx val="5"/>
          <c:order val="4"/>
          <c:tx>
            <c:strRef>
              <c:f>'E-Verbrauch Anteile Energieträg'!$A$48</c:f>
              <c:strCache>
                <c:ptCount val="1"/>
                <c:pt idx="0">
                  <c:v>Eigenverbrauch für Erzeugung und Verteilung</c:v>
                </c:pt>
              </c:strCache>
            </c:strRef>
          </c:tx>
          <c:marker>
            <c:symbol val="none"/>
          </c:marker>
          <c:cat>
            <c:numRef>
              <c:f>'E-Verbrauch Anteile Energieträg'!$C$43:$J$43</c:f>
              <c:numCache>
                <c:formatCode>General</c:formatCode>
                <c:ptCount val="8"/>
                <c:pt idx="0">
                  <c:v>2010</c:v>
                </c:pt>
                <c:pt idx="1">
                  <c:v>2012</c:v>
                </c:pt>
                <c:pt idx="2">
                  <c:v>2014</c:v>
                </c:pt>
                <c:pt idx="3">
                  <c:v>2016</c:v>
                </c:pt>
                <c:pt idx="4">
                  <c:v>2018</c:v>
                </c:pt>
                <c:pt idx="5">
                  <c:v>2020</c:v>
                </c:pt>
                <c:pt idx="6">
                  <c:v>2021</c:v>
                </c:pt>
                <c:pt idx="7">
                  <c:v>2022</c:v>
                </c:pt>
              </c:numCache>
            </c:numRef>
          </c:cat>
          <c:val>
            <c:numRef>
              <c:f>'E-Verbrauch Anteile Energieträg'!$C$48:$J$48</c:f>
              <c:numCache>
                <c:formatCode>#,##0</c:formatCode>
                <c:ptCount val="8"/>
                <c:pt idx="0">
                  <c:v>222</c:v>
                </c:pt>
                <c:pt idx="1">
                  <c:v>222</c:v>
                </c:pt>
                <c:pt idx="2">
                  <c:v>229</c:v>
                </c:pt>
                <c:pt idx="3">
                  <c:v>245</c:v>
                </c:pt>
                <c:pt idx="4">
                  <c:v>231</c:v>
                </c:pt>
                <c:pt idx="5">
                  <c:v>232</c:v>
                </c:pt>
                <c:pt idx="6">
                  <c:v>242</c:v>
                </c:pt>
                <c:pt idx="7">
                  <c:v>232</c:v>
                </c:pt>
              </c:numCache>
            </c:numRef>
          </c:val>
          <c:smooth val="0"/>
          <c:extLst>
            <c:ext xmlns:c16="http://schemas.microsoft.com/office/drawing/2014/chart" uri="{C3380CC4-5D6E-409C-BE32-E72D297353CC}">
              <c16:uniqueId val="{00000004-353A-4873-8044-BD0893E52998}"/>
            </c:ext>
          </c:extLst>
        </c:ser>
        <c:dLbls>
          <c:showLegendKey val="0"/>
          <c:showVal val="0"/>
          <c:showCatName val="0"/>
          <c:showSerName val="0"/>
          <c:showPercent val="0"/>
          <c:showBubbleSize val="0"/>
        </c:dLbls>
        <c:smooth val="0"/>
        <c:axId val="119937280"/>
        <c:axId val="119947264"/>
      </c:lineChart>
      <c:catAx>
        <c:axId val="119937280"/>
        <c:scaling>
          <c:orientation val="minMax"/>
        </c:scaling>
        <c:delete val="0"/>
        <c:axPos val="b"/>
        <c:numFmt formatCode="General" sourceLinked="1"/>
        <c:majorTickMark val="out"/>
        <c:minorTickMark val="none"/>
        <c:tickLblPos val="nextTo"/>
        <c:crossAx val="119947264"/>
        <c:crosses val="autoZero"/>
        <c:auto val="1"/>
        <c:lblAlgn val="ctr"/>
        <c:lblOffset val="100"/>
        <c:noMultiLvlLbl val="0"/>
      </c:catAx>
      <c:valAx>
        <c:axId val="119947264"/>
        <c:scaling>
          <c:orientation val="minMax"/>
        </c:scaling>
        <c:delete val="0"/>
        <c:axPos val="l"/>
        <c:majorGridlines/>
        <c:numFmt formatCode="#,##0" sourceLinked="1"/>
        <c:majorTickMark val="out"/>
        <c:minorTickMark val="none"/>
        <c:tickLblPos val="nextTo"/>
        <c:crossAx val="119937280"/>
        <c:crosses val="autoZero"/>
        <c:crossBetween val="between"/>
      </c:valAx>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'E-Verbrauch Anteile Energieträg'!$B$5</c:f>
              <c:strCache>
                <c:ptCount val="1"/>
                <c:pt idx="0">
                  <c:v>Treibstoffe1</c:v>
                </c:pt>
              </c:strCache>
            </c:strRef>
          </c:tx>
          <c:spPr>
            <a:solidFill>
              <a:srgbClr val="646363"/>
            </a:solidFill>
            <a:ln>
              <a:solidFill>
                <a:srgbClr val="646363"/>
              </a:solidFill>
            </a:ln>
          </c:spPr>
          <c:invertIfNegative val="0"/>
          <c:cat>
            <c:numRef>
              <c:f>'E-Verbrauch Anteile Energieträg'!$A$6:$A$13</c:f>
              <c:numCache>
                <c:formatCode>General</c:formatCode>
                <c:ptCount val="8"/>
                <c:pt idx="0">
                  <c:v>2010</c:v>
                </c:pt>
                <c:pt idx="1">
                  <c:v>2012</c:v>
                </c:pt>
                <c:pt idx="2">
                  <c:v>2014</c:v>
                </c:pt>
                <c:pt idx="3">
                  <c:v>2016</c:v>
                </c:pt>
                <c:pt idx="4">
                  <c:v>2018</c:v>
                </c:pt>
                <c:pt idx="5">
                  <c:v>2019</c:v>
                </c:pt>
                <c:pt idx="6">
                  <c:v>2020</c:v>
                </c:pt>
                <c:pt idx="7">
                  <c:v>2021</c:v>
                </c:pt>
              </c:numCache>
            </c:numRef>
          </c:cat>
          <c:val>
            <c:numRef>
              <c:f>'E-Verbrauch Anteile Energieträg'!$B$6:$B$13</c:f>
              <c:numCache>
                <c:formatCode>#,##0</c:formatCode>
                <c:ptCount val="8"/>
                <c:pt idx="0">
                  <c:v>2022</c:v>
                </c:pt>
                <c:pt idx="1">
                  <c:v>2029</c:v>
                </c:pt>
                <c:pt idx="2">
                  <c:v>2013</c:v>
                </c:pt>
                <c:pt idx="3">
                  <c:v>2062</c:v>
                </c:pt>
                <c:pt idx="4">
                  <c:v>2103</c:v>
                </c:pt>
                <c:pt idx="5">
                  <c:v>2129</c:v>
                </c:pt>
                <c:pt idx="6">
                  <c:v>1749</c:v>
                </c:pt>
                <c:pt idx="7">
                  <c:v>2103</c:v>
                </c:pt>
              </c:numCache>
            </c:numRef>
          </c:val>
          <c:extLst>
            <c:ext xmlns:c16="http://schemas.microsoft.com/office/drawing/2014/chart" uri="{C3380CC4-5D6E-409C-BE32-E72D297353CC}">
              <c16:uniqueId val="{00000000-C20B-4419-B71D-F94DC35EB5DE}"/>
            </c:ext>
          </c:extLst>
        </c:ser>
        <c:ser>
          <c:idx val="1"/>
          <c:order val="1"/>
          <c:tx>
            <c:strRef>
              <c:f>'E-Verbrauch Anteile Energieträg'!$C$5</c:f>
              <c:strCache>
                <c:ptCount val="1"/>
                <c:pt idx="0">
                  <c:v>Öl</c:v>
                </c:pt>
              </c:strCache>
            </c:strRef>
          </c:tx>
          <c:spPr>
            <a:solidFill>
              <a:srgbClr val="E30613"/>
            </a:solidFill>
          </c:spPr>
          <c:invertIfNegative val="0"/>
          <c:cat>
            <c:numRef>
              <c:f>'E-Verbrauch Anteile Energieträg'!$A$6:$A$13</c:f>
              <c:numCache>
                <c:formatCode>General</c:formatCode>
                <c:ptCount val="8"/>
                <c:pt idx="0">
                  <c:v>2010</c:v>
                </c:pt>
                <c:pt idx="1">
                  <c:v>2012</c:v>
                </c:pt>
                <c:pt idx="2">
                  <c:v>2014</c:v>
                </c:pt>
                <c:pt idx="3">
                  <c:v>2016</c:v>
                </c:pt>
                <c:pt idx="4">
                  <c:v>2018</c:v>
                </c:pt>
                <c:pt idx="5">
                  <c:v>2019</c:v>
                </c:pt>
                <c:pt idx="6">
                  <c:v>2020</c:v>
                </c:pt>
                <c:pt idx="7">
                  <c:v>2021</c:v>
                </c:pt>
              </c:numCache>
            </c:numRef>
          </c:cat>
          <c:val>
            <c:numRef>
              <c:f>'E-Verbrauch Anteile Energieträg'!$C$6:$C$13</c:f>
              <c:numCache>
                <c:formatCode>#,##0</c:formatCode>
                <c:ptCount val="8"/>
                <c:pt idx="0">
                  <c:v>1407</c:v>
                </c:pt>
                <c:pt idx="1">
                  <c:v>1006</c:v>
                </c:pt>
                <c:pt idx="2">
                  <c:v>801</c:v>
                </c:pt>
                <c:pt idx="3">
                  <c:v>765</c:v>
                </c:pt>
                <c:pt idx="4">
                  <c:v>686</c:v>
                </c:pt>
                <c:pt idx="5">
                  <c:v>736</c:v>
                </c:pt>
                <c:pt idx="6">
                  <c:v>682</c:v>
                </c:pt>
                <c:pt idx="7">
                  <c:v>784</c:v>
                </c:pt>
              </c:numCache>
            </c:numRef>
          </c:val>
          <c:extLst>
            <c:ext xmlns:c16="http://schemas.microsoft.com/office/drawing/2014/chart" uri="{C3380CC4-5D6E-409C-BE32-E72D297353CC}">
              <c16:uniqueId val="{00000001-C20B-4419-B71D-F94DC35EB5DE}"/>
            </c:ext>
          </c:extLst>
        </c:ser>
        <c:ser>
          <c:idx val="2"/>
          <c:order val="2"/>
          <c:tx>
            <c:strRef>
              <c:f>'E-Verbrauch Anteile Energieträg'!$D$5</c:f>
              <c:strCache>
                <c:ptCount val="1"/>
                <c:pt idx="0">
                  <c:v>Erdgas</c:v>
                </c:pt>
              </c:strCache>
            </c:strRef>
          </c:tx>
          <c:spPr>
            <a:solidFill>
              <a:srgbClr val="0070C0"/>
            </a:solidFill>
          </c:spPr>
          <c:invertIfNegative val="0"/>
          <c:cat>
            <c:numRef>
              <c:f>'E-Verbrauch Anteile Energieträg'!$A$6:$A$13</c:f>
              <c:numCache>
                <c:formatCode>General</c:formatCode>
                <c:ptCount val="8"/>
                <c:pt idx="0">
                  <c:v>2010</c:v>
                </c:pt>
                <c:pt idx="1">
                  <c:v>2012</c:v>
                </c:pt>
                <c:pt idx="2">
                  <c:v>2014</c:v>
                </c:pt>
                <c:pt idx="3">
                  <c:v>2016</c:v>
                </c:pt>
                <c:pt idx="4">
                  <c:v>2018</c:v>
                </c:pt>
                <c:pt idx="5">
                  <c:v>2019</c:v>
                </c:pt>
                <c:pt idx="6">
                  <c:v>2020</c:v>
                </c:pt>
                <c:pt idx="7">
                  <c:v>2021</c:v>
                </c:pt>
              </c:numCache>
            </c:numRef>
          </c:cat>
          <c:val>
            <c:numRef>
              <c:f>'E-Verbrauch Anteile Energieträg'!$D$6:$D$13</c:f>
              <c:numCache>
                <c:formatCode>#,##0</c:formatCode>
                <c:ptCount val="8"/>
                <c:pt idx="0">
                  <c:v>2165</c:v>
                </c:pt>
                <c:pt idx="1">
                  <c:v>1980</c:v>
                </c:pt>
                <c:pt idx="2">
                  <c:v>1850</c:v>
                </c:pt>
                <c:pt idx="3">
                  <c:v>2064</c:v>
                </c:pt>
                <c:pt idx="4">
                  <c:v>2078</c:v>
                </c:pt>
                <c:pt idx="5">
                  <c:v>2165</c:v>
                </c:pt>
                <c:pt idx="6">
                  <c:v>2121</c:v>
                </c:pt>
                <c:pt idx="7">
                  <c:v>2328</c:v>
                </c:pt>
              </c:numCache>
            </c:numRef>
          </c:val>
          <c:extLst>
            <c:ext xmlns:c16="http://schemas.microsoft.com/office/drawing/2014/chart" uri="{C3380CC4-5D6E-409C-BE32-E72D297353CC}">
              <c16:uniqueId val="{00000002-C20B-4419-B71D-F94DC35EB5DE}"/>
            </c:ext>
          </c:extLst>
        </c:ser>
        <c:ser>
          <c:idx val="3"/>
          <c:order val="3"/>
          <c:tx>
            <c:strRef>
              <c:f>'E-Verbrauch Anteile Energieträg'!$E$5</c:f>
              <c:strCache>
                <c:ptCount val="1"/>
                <c:pt idx="0">
                  <c:v>Umgebungswärme/Wärmepumpen</c:v>
                </c:pt>
              </c:strCache>
            </c:strRef>
          </c:tx>
          <c:spPr>
            <a:solidFill>
              <a:srgbClr val="9D9D9C"/>
            </a:solidFill>
          </c:spPr>
          <c:invertIfNegative val="0"/>
          <c:cat>
            <c:numRef>
              <c:f>'E-Verbrauch Anteile Energieträg'!$A$6:$A$13</c:f>
              <c:numCache>
                <c:formatCode>General</c:formatCode>
                <c:ptCount val="8"/>
                <c:pt idx="0">
                  <c:v>2010</c:v>
                </c:pt>
                <c:pt idx="1">
                  <c:v>2012</c:v>
                </c:pt>
                <c:pt idx="2">
                  <c:v>2014</c:v>
                </c:pt>
                <c:pt idx="3">
                  <c:v>2016</c:v>
                </c:pt>
                <c:pt idx="4">
                  <c:v>2018</c:v>
                </c:pt>
                <c:pt idx="5">
                  <c:v>2019</c:v>
                </c:pt>
                <c:pt idx="6">
                  <c:v>2020</c:v>
                </c:pt>
                <c:pt idx="7">
                  <c:v>2021</c:v>
                </c:pt>
              </c:numCache>
            </c:numRef>
          </c:cat>
          <c:val>
            <c:numRef>
              <c:f>'E-Verbrauch Anteile Energieträg'!$E$6:$E$13</c:f>
              <c:numCache>
                <c:formatCode>#,##0</c:formatCode>
                <c:ptCount val="8"/>
                <c:pt idx="0">
                  <c:v>142</c:v>
                </c:pt>
                <c:pt idx="1">
                  <c:v>211</c:v>
                </c:pt>
                <c:pt idx="2">
                  <c:v>273</c:v>
                </c:pt>
                <c:pt idx="3">
                  <c:v>302</c:v>
                </c:pt>
                <c:pt idx="4">
                  <c:v>330</c:v>
                </c:pt>
                <c:pt idx="5">
                  <c:v>368</c:v>
                </c:pt>
                <c:pt idx="6">
                  <c:v>397</c:v>
                </c:pt>
                <c:pt idx="7">
                  <c:v>425</c:v>
                </c:pt>
              </c:numCache>
            </c:numRef>
          </c:val>
          <c:extLst>
            <c:ext xmlns:c16="http://schemas.microsoft.com/office/drawing/2014/chart" uri="{C3380CC4-5D6E-409C-BE32-E72D297353CC}">
              <c16:uniqueId val="{00000003-C20B-4419-B71D-F94DC35EB5DE}"/>
            </c:ext>
          </c:extLst>
        </c:ser>
        <c:ser>
          <c:idx val="4"/>
          <c:order val="4"/>
          <c:tx>
            <c:strRef>
              <c:f>'E-Verbrauch Anteile Energieträg'!$F$5</c:f>
              <c:strCache>
                <c:ptCount val="1"/>
                <c:pt idx="0">
                  <c:v>Biogene Energieträger</c:v>
                </c:pt>
              </c:strCache>
            </c:strRef>
          </c:tx>
          <c:invertIfNegative val="0"/>
          <c:cat>
            <c:numRef>
              <c:f>'E-Verbrauch Anteile Energieträg'!$A$6:$A$13</c:f>
              <c:numCache>
                <c:formatCode>General</c:formatCode>
                <c:ptCount val="8"/>
                <c:pt idx="0">
                  <c:v>2010</c:v>
                </c:pt>
                <c:pt idx="1">
                  <c:v>2012</c:v>
                </c:pt>
                <c:pt idx="2">
                  <c:v>2014</c:v>
                </c:pt>
                <c:pt idx="3">
                  <c:v>2016</c:v>
                </c:pt>
                <c:pt idx="4">
                  <c:v>2018</c:v>
                </c:pt>
                <c:pt idx="5">
                  <c:v>2019</c:v>
                </c:pt>
                <c:pt idx="6">
                  <c:v>2020</c:v>
                </c:pt>
                <c:pt idx="7">
                  <c:v>2021</c:v>
                </c:pt>
              </c:numCache>
            </c:numRef>
          </c:cat>
          <c:val>
            <c:numRef>
              <c:f>'E-Verbrauch Anteile Energieträg'!$F$6:$F$13</c:f>
              <c:numCache>
                <c:formatCode>#,##0</c:formatCode>
                <c:ptCount val="8"/>
                <c:pt idx="0">
                  <c:v>960</c:v>
                </c:pt>
                <c:pt idx="1">
                  <c:v>1002</c:v>
                </c:pt>
                <c:pt idx="2">
                  <c:v>916</c:v>
                </c:pt>
                <c:pt idx="3">
                  <c:v>1090</c:v>
                </c:pt>
                <c:pt idx="4">
                  <c:v>978</c:v>
                </c:pt>
                <c:pt idx="5">
                  <c:v>1040</c:v>
                </c:pt>
                <c:pt idx="6">
                  <c:v>851</c:v>
                </c:pt>
                <c:pt idx="7">
                  <c:v>975</c:v>
                </c:pt>
              </c:numCache>
            </c:numRef>
          </c:val>
          <c:extLst>
            <c:ext xmlns:c16="http://schemas.microsoft.com/office/drawing/2014/chart" uri="{C3380CC4-5D6E-409C-BE32-E72D297353CC}">
              <c16:uniqueId val="{00000004-C20B-4419-B71D-F94DC35EB5DE}"/>
            </c:ext>
          </c:extLst>
        </c:ser>
        <c:ser>
          <c:idx val="5"/>
          <c:order val="5"/>
          <c:tx>
            <c:strRef>
              <c:f>'E-Verbrauch Anteile Energieträg'!$G$5</c:f>
              <c:strCache>
                <c:ptCount val="1"/>
                <c:pt idx="0">
                  <c:v>Solarwärme</c:v>
                </c:pt>
              </c:strCache>
            </c:strRef>
          </c:tx>
          <c:invertIfNegative val="0"/>
          <c:cat>
            <c:numRef>
              <c:f>'E-Verbrauch Anteile Energieträg'!$A$6:$A$13</c:f>
              <c:numCache>
                <c:formatCode>General</c:formatCode>
                <c:ptCount val="8"/>
                <c:pt idx="0">
                  <c:v>2010</c:v>
                </c:pt>
                <c:pt idx="1">
                  <c:v>2012</c:v>
                </c:pt>
                <c:pt idx="2">
                  <c:v>2014</c:v>
                </c:pt>
                <c:pt idx="3">
                  <c:v>2016</c:v>
                </c:pt>
                <c:pt idx="4">
                  <c:v>2018</c:v>
                </c:pt>
                <c:pt idx="5">
                  <c:v>2019</c:v>
                </c:pt>
                <c:pt idx="6">
                  <c:v>2020</c:v>
                </c:pt>
                <c:pt idx="7">
                  <c:v>2021</c:v>
                </c:pt>
              </c:numCache>
            </c:numRef>
          </c:cat>
          <c:val>
            <c:numRef>
              <c:f>'E-Verbrauch Anteile Energieträg'!$G$6:$G$13</c:f>
              <c:numCache>
                <c:formatCode>#,##0</c:formatCode>
                <c:ptCount val="8"/>
                <c:pt idx="0">
                  <c:v>118</c:v>
                </c:pt>
                <c:pt idx="1">
                  <c:v>159</c:v>
                </c:pt>
                <c:pt idx="2">
                  <c:v>165</c:v>
                </c:pt>
                <c:pt idx="3">
                  <c:v>185</c:v>
                </c:pt>
                <c:pt idx="4">
                  <c:v>214</c:v>
                </c:pt>
                <c:pt idx="5">
                  <c:v>217</c:v>
                </c:pt>
                <c:pt idx="6">
                  <c:v>221</c:v>
                </c:pt>
                <c:pt idx="7">
                  <c:v>189</c:v>
                </c:pt>
              </c:numCache>
            </c:numRef>
          </c:val>
          <c:extLst>
            <c:ext xmlns:c16="http://schemas.microsoft.com/office/drawing/2014/chart" uri="{C3380CC4-5D6E-409C-BE32-E72D297353CC}">
              <c16:uniqueId val="{00000005-C20B-4419-B71D-F94DC35EB5DE}"/>
            </c:ext>
          </c:extLst>
        </c:ser>
        <c:ser>
          <c:idx val="6"/>
          <c:order val="6"/>
          <c:tx>
            <c:strRef>
              <c:f>'E-Verbrauch Anteile Energieträg'!$H$5</c:f>
              <c:strCache>
                <c:ptCount val="1"/>
                <c:pt idx="0">
                  <c:v>Elektrische Energie</c:v>
                </c:pt>
              </c:strCache>
            </c:strRef>
          </c:tx>
          <c:spPr>
            <a:solidFill>
              <a:srgbClr val="D0D0D0"/>
            </a:solidFill>
          </c:spPr>
          <c:invertIfNegative val="0"/>
          <c:cat>
            <c:numRef>
              <c:f>'E-Verbrauch Anteile Energieträg'!$A$6:$A$13</c:f>
              <c:numCache>
                <c:formatCode>General</c:formatCode>
                <c:ptCount val="8"/>
                <c:pt idx="0">
                  <c:v>2010</c:v>
                </c:pt>
                <c:pt idx="1">
                  <c:v>2012</c:v>
                </c:pt>
                <c:pt idx="2">
                  <c:v>2014</c:v>
                </c:pt>
                <c:pt idx="3">
                  <c:v>2016</c:v>
                </c:pt>
                <c:pt idx="4">
                  <c:v>2018</c:v>
                </c:pt>
                <c:pt idx="5">
                  <c:v>2019</c:v>
                </c:pt>
                <c:pt idx="6">
                  <c:v>2020</c:v>
                </c:pt>
                <c:pt idx="7">
                  <c:v>2021</c:v>
                </c:pt>
              </c:numCache>
            </c:numRef>
          </c:cat>
          <c:val>
            <c:numRef>
              <c:f>'E-Verbrauch Anteile Energieträg'!$H$6:$H$13</c:f>
              <c:numCache>
                <c:formatCode>#,##0</c:formatCode>
                <c:ptCount val="8"/>
                <c:pt idx="0">
                  <c:v>2687</c:v>
                </c:pt>
                <c:pt idx="1">
                  <c:v>2659</c:v>
                </c:pt>
                <c:pt idx="2">
                  <c:v>2640</c:v>
                </c:pt>
                <c:pt idx="3">
                  <c:v>2717</c:v>
                </c:pt>
                <c:pt idx="4">
                  <c:v>2757</c:v>
                </c:pt>
                <c:pt idx="5">
                  <c:v>2793</c:v>
                </c:pt>
                <c:pt idx="6">
                  <c:v>2693</c:v>
                </c:pt>
                <c:pt idx="7">
                  <c:v>2808</c:v>
                </c:pt>
              </c:numCache>
            </c:numRef>
          </c:val>
          <c:extLst>
            <c:ext xmlns:c16="http://schemas.microsoft.com/office/drawing/2014/chart" uri="{C3380CC4-5D6E-409C-BE32-E72D297353CC}">
              <c16:uniqueId val="{00000006-C20B-4419-B71D-F94DC35EB5DE}"/>
            </c:ext>
          </c:extLst>
        </c:ser>
        <c:dLbls>
          <c:showLegendKey val="0"/>
          <c:showVal val="0"/>
          <c:showCatName val="0"/>
          <c:showSerName val="0"/>
          <c:showPercent val="0"/>
          <c:showBubbleSize val="0"/>
        </c:dLbls>
        <c:gapWidth val="150"/>
        <c:overlap val="100"/>
        <c:axId val="119990912"/>
        <c:axId val="122368384"/>
      </c:barChart>
      <c:catAx>
        <c:axId val="119990912"/>
        <c:scaling>
          <c:orientation val="minMax"/>
        </c:scaling>
        <c:delete val="0"/>
        <c:axPos val="b"/>
        <c:numFmt formatCode="General" sourceLinked="1"/>
        <c:majorTickMark val="out"/>
        <c:minorTickMark val="none"/>
        <c:tickLblPos val="nextTo"/>
        <c:crossAx val="122368384"/>
        <c:crosses val="autoZero"/>
        <c:auto val="1"/>
        <c:lblAlgn val="ctr"/>
        <c:lblOffset val="100"/>
        <c:noMultiLvlLbl val="0"/>
      </c:catAx>
      <c:valAx>
        <c:axId val="122368384"/>
        <c:scaling>
          <c:orientation val="minMax"/>
        </c:scaling>
        <c:delete val="0"/>
        <c:axPos val="l"/>
        <c:majorGridlines/>
        <c:numFmt formatCode="#,##0" sourceLinked="1"/>
        <c:majorTickMark val="out"/>
        <c:minorTickMark val="none"/>
        <c:tickLblPos val="nextTo"/>
        <c:crossAx val="119990912"/>
        <c:crosses val="autoZero"/>
        <c:crossBetween val="between"/>
      </c:valAx>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'MT4'!$B$3:$B$4</c:f>
              <c:strCache>
                <c:ptCount val="2"/>
                <c:pt idx="0">
                  <c:v>Jahr 2012</c:v>
                </c:pt>
              </c:strCache>
            </c:strRef>
          </c:tx>
          <c:invertIfNegative val="0"/>
          <c:cat>
            <c:strRef>
              <c:f>'MT4'!$A$5:$A$14</c:f>
              <c:strCache>
                <c:ptCount val="10"/>
                <c:pt idx="0">
                  <c:v>Wien </c:v>
                </c:pt>
                <c:pt idx="1">
                  <c:v> NÖ</c:v>
                </c:pt>
                <c:pt idx="2">
                  <c:v>Burgenland</c:v>
                </c:pt>
                <c:pt idx="3">
                  <c:v>Steiermark</c:v>
                </c:pt>
                <c:pt idx="4">
                  <c:v>Kärnten</c:v>
                </c:pt>
                <c:pt idx="5">
                  <c:v>OÖ</c:v>
                </c:pt>
                <c:pt idx="6">
                  <c:v>Salzburg</c:v>
                </c:pt>
                <c:pt idx="7">
                  <c:v>Tirol</c:v>
                </c:pt>
                <c:pt idx="8">
                  <c:v>Vorarlberg</c:v>
                </c:pt>
                <c:pt idx="9">
                  <c:v>Österreich</c:v>
                </c:pt>
              </c:strCache>
            </c:strRef>
          </c:cat>
          <c:val>
            <c:numRef>
              <c:f>'MT4'!$B$5:$B$14</c:f>
              <c:numCache>
                <c:formatCode>General</c:formatCode>
                <c:ptCount val="10"/>
                <c:pt idx="0">
                  <c:v>0.6</c:v>
                </c:pt>
                <c:pt idx="1">
                  <c:v>1.3</c:v>
                </c:pt>
                <c:pt idx="2">
                  <c:v>1.6</c:v>
                </c:pt>
                <c:pt idx="3">
                  <c:v>1.1000000000000001</c:v>
                </c:pt>
                <c:pt idx="4">
                  <c:v>0.2</c:v>
                </c:pt>
                <c:pt idx="5">
                  <c:v>0.8</c:v>
                </c:pt>
                <c:pt idx="6">
                  <c:v>1</c:v>
                </c:pt>
                <c:pt idx="7">
                  <c:v>1.6</c:v>
                </c:pt>
                <c:pt idx="8">
                  <c:v>1.5</c:v>
                </c:pt>
                <c:pt idx="9">
                  <c:v>1</c:v>
                </c:pt>
              </c:numCache>
            </c:numRef>
          </c:val>
          <c:extLst>
            <c:ext xmlns:c16="http://schemas.microsoft.com/office/drawing/2014/chart" uri="{C3380CC4-5D6E-409C-BE32-E72D297353CC}">
              <c16:uniqueId val="{00000000-5B9B-4DAF-88BF-DEE9CB67D84C}"/>
            </c:ext>
          </c:extLst>
        </c:ser>
        <c:ser>
          <c:idx val="1"/>
          <c:order val="1"/>
          <c:tx>
            <c:strRef>
              <c:f>'MT4'!$C$3:$C$4</c:f>
              <c:strCache>
                <c:ptCount val="2"/>
                <c:pt idx="0">
                  <c:v>Jahr 2013</c:v>
                </c:pt>
                <c:pt idx="1">
                  <c:v> </c:v>
                </c:pt>
              </c:strCache>
            </c:strRef>
          </c:tx>
          <c:invertIfNegative val="0"/>
          <c:cat>
            <c:strRef>
              <c:f>'MT4'!$A$5:$A$14</c:f>
              <c:strCache>
                <c:ptCount val="10"/>
                <c:pt idx="0">
                  <c:v>Wien </c:v>
                </c:pt>
                <c:pt idx="1">
                  <c:v> NÖ</c:v>
                </c:pt>
                <c:pt idx="2">
                  <c:v>Burgenland</c:v>
                </c:pt>
                <c:pt idx="3">
                  <c:v>Steiermark</c:v>
                </c:pt>
                <c:pt idx="4">
                  <c:v>Kärnten</c:v>
                </c:pt>
                <c:pt idx="5">
                  <c:v>OÖ</c:v>
                </c:pt>
                <c:pt idx="6">
                  <c:v>Salzburg</c:v>
                </c:pt>
                <c:pt idx="7">
                  <c:v>Tirol</c:v>
                </c:pt>
                <c:pt idx="8">
                  <c:v>Vorarlberg</c:v>
                </c:pt>
                <c:pt idx="9">
                  <c:v>Österreich</c:v>
                </c:pt>
              </c:strCache>
            </c:strRef>
          </c:cat>
          <c:val>
            <c:numRef>
              <c:f>'MT4'!$C$5:$C$14</c:f>
              <c:numCache>
                <c:formatCode>0.0</c:formatCode>
                <c:ptCount val="10"/>
                <c:pt idx="0">
                  <c:v>0.4</c:v>
                </c:pt>
                <c:pt idx="1">
                  <c:v>0.2</c:v>
                </c:pt>
                <c:pt idx="2">
                  <c:v>1.7</c:v>
                </c:pt>
                <c:pt idx="3">
                  <c:v>0.9</c:v>
                </c:pt>
                <c:pt idx="4">
                  <c:v>0.1</c:v>
                </c:pt>
                <c:pt idx="5">
                  <c:v>0.9</c:v>
                </c:pt>
                <c:pt idx="6">
                  <c:v>0</c:v>
                </c:pt>
                <c:pt idx="7">
                  <c:v>0.6</c:v>
                </c:pt>
                <c:pt idx="8">
                  <c:v>1.2</c:v>
                </c:pt>
                <c:pt idx="9">
                  <c:v>0.5</c:v>
                </c:pt>
              </c:numCache>
            </c:numRef>
          </c:val>
          <c:extLst>
            <c:ext xmlns:c16="http://schemas.microsoft.com/office/drawing/2014/chart" uri="{C3380CC4-5D6E-409C-BE32-E72D297353CC}">
              <c16:uniqueId val="{00000001-5B9B-4DAF-88BF-DEE9CB67D84C}"/>
            </c:ext>
          </c:extLst>
        </c:ser>
        <c:dLbls>
          <c:showLegendKey val="0"/>
          <c:showVal val="0"/>
          <c:showCatName val="0"/>
          <c:showSerName val="0"/>
          <c:showPercent val="0"/>
          <c:showBubbleSize val="0"/>
        </c:dLbls>
        <c:gapWidth val="150"/>
        <c:axId val="122447744"/>
        <c:axId val="122449280"/>
      </c:barChart>
      <c:catAx>
        <c:axId val="122447744"/>
        <c:scaling>
          <c:orientation val="minMax"/>
        </c:scaling>
        <c:delete val="0"/>
        <c:axPos val="b"/>
        <c:numFmt formatCode="General" sourceLinked="0"/>
        <c:majorTickMark val="out"/>
        <c:minorTickMark val="none"/>
        <c:tickLblPos val="nextTo"/>
        <c:crossAx val="122449280"/>
        <c:crosses val="autoZero"/>
        <c:auto val="1"/>
        <c:lblAlgn val="ctr"/>
        <c:lblOffset val="100"/>
        <c:noMultiLvlLbl val="0"/>
      </c:catAx>
      <c:valAx>
        <c:axId val="122449280"/>
        <c:scaling>
          <c:orientation val="minMax"/>
        </c:scaling>
        <c:delete val="0"/>
        <c:axPos val="l"/>
        <c:majorGridlines/>
        <c:numFmt formatCode="General" sourceLinked="1"/>
        <c:majorTickMark val="out"/>
        <c:minorTickMark val="none"/>
        <c:tickLblPos val="nextTo"/>
        <c:crossAx val="122447744"/>
        <c:crosses val="autoZero"/>
        <c:crossBetween val="between"/>
        <c:minorUnit val="4.0000000000000002E-4"/>
      </c:valAx>
    </c:plotArea>
    <c:legend>
      <c:legendPos val="r"/>
      <c:overlay val="0"/>
    </c:legend>
    <c:plotVisOnly val="1"/>
    <c:dispBlanksAs val="gap"/>
    <c:showDLblsOverMax val="0"/>
  </c:chart>
  <c:printSettings>
    <c:headerFooter/>
    <c:pageMargins b="0.78740157499999996" l="0.7" r="0.7" t="0.78740157499999996" header="0.3" footer="0.3"/>
    <c:pageSetup orientation="portrait"/>
  </c:printSettings>
  <c:userShapes r:id="rId1"/>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'MT7 (2)'!$B$5:$B$6</c:f>
              <c:strCache>
                <c:ptCount val="2"/>
                <c:pt idx="0">
                  <c:v>2005</c:v>
                </c:pt>
              </c:strCache>
            </c:strRef>
          </c:tx>
          <c:invertIfNegative val="0"/>
          <c:cat>
            <c:strRef>
              <c:f>'MT7 (2)'!$A$7:$A$16</c:f>
              <c:strCache>
                <c:ptCount val="9"/>
                <c:pt idx="0">
                  <c:v>Oberösterreich</c:v>
                </c:pt>
                <c:pt idx="1">
                  <c:v>Salzburg</c:v>
                </c:pt>
                <c:pt idx="2">
                  <c:v>Vorarlberg</c:v>
                </c:pt>
                <c:pt idx="3">
                  <c:v>Wien</c:v>
                </c:pt>
                <c:pt idx="4">
                  <c:v>Kärnten</c:v>
                </c:pt>
                <c:pt idx="5">
                  <c:v>Steiermark</c:v>
                </c:pt>
                <c:pt idx="6">
                  <c:v>Tirol</c:v>
                </c:pt>
                <c:pt idx="7">
                  <c:v>Niederösterreich</c:v>
                </c:pt>
                <c:pt idx="8">
                  <c:v>Burgenland</c:v>
                </c:pt>
              </c:strCache>
            </c:strRef>
          </c:cat>
          <c:val>
            <c:numRef>
              <c:f>'MT7 (2)'!$B$7:$B$16</c:f>
              <c:numCache>
                <c:formatCode>#,##0</c:formatCode>
                <c:ptCount val="10"/>
                <c:pt idx="0">
                  <c:v>96236</c:v>
                </c:pt>
                <c:pt idx="1">
                  <c:v>18896</c:v>
                </c:pt>
                <c:pt idx="2">
                  <c:v>24551</c:v>
                </c:pt>
                <c:pt idx="3">
                  <c:v>45536</c:v>
                </c:pt>
                <c:pt idx="4">
                  <c:v>23867</c:v>
                </c:pt>
                <c:pt idx="5">
                  <c:v>74361</c:v>
                </c:pt>
                <c:pt idx="6">
                  <c:v>31615</c:v>
                </c:pt>
                <c:pt idx="7">
                  <c:v>65242</c:v>
                </c:pt>
                <c:pt idx="8">
                  <c:v>6921</c:v>
                </c:pt>
              </c:numCache>
            </c:numRef>
          </c:val>
          <c:extLst>
            <c:ext xmlns:c16="http://schemas.microsoft.com/office/drawing/2014/chart" uri="{C3380CC4-5D6E-409C-BE32-E72D297353CC}">
              <c16:uniqueId val="{00000000-B3D0-4DB1-B695-A83562B55D35}"/>
            </c:ext>
          </c:extLst>
        </c:ser>
        <c:ser>
          <c:idx val="1"/>
          <c:order val="1"/>
          <c:tx>
            <c:strRef>
              <c:f>'MT7 (2)'!$C$5:$C$6</c:f>
              <c:strCache>
                <c:ptCount val="2"/>
                <c:pt idx="0">
                  <c:v>2010</c:v>
                </c:pt>
              </c:strCache>
            </c:strRef>
          </c:tx>
          <c:spPr>
            <a:solidFill>
              <a:schemeClr val="bg2">
                <a:lumMod val="50000"/>
              </a:schemeClr>
            </a:solidFill>
          </c:spPr>
          <c:invertIfNegative val="0"/>
          <c:cat>
            <c:strRef>
              <c:f>'MT7 (2)'!$A$7:$A$16</c:f>
              <c:strCache>
                <c:ptCount val="9"/>
                <c:pt idx="0">
                  <c:v>Oberösterreich</c:v>
                </c:pt>
                <c:pt idx="1">
                  <c:v>Salzburg</c:v>
                </c:pt>
                <c:pt idx="2">
                  <c:v>Vorarlberg</c:v>
                </c:pt>
                <c:pt idx="3">
                  <c:v>Wien</c:v>
                </c:pt>
                <c:pt idx="4">
                  <c:v>Kärnten</c:v>
                </c:pt>
                <c:pt idx="5">
                  <c:v>Steiermark</c:v>
                </c:pt>
                <c:pt idx="6">
                  <c:v>Tirol</c:v>
                </c:pt>
                <c:pt idx="7">
                  <c:v>Niederösterreich</c:v>
                </c:pt>
                <c:pt idx="8">
                  <c:v>Burgenland</c:v>
                </c:pt>
              </c:strCache>
            </c:strRef>
          </c:cat>
          <c:val>
            <c:numRef>
              <c:f>'MT7 (2)'!$C$7:$C$16</c:f>
              <c:numCache>
                <c:formatCode>#,##0</c:formatCode>
                <c:ptCount val="10"/>
                <c:pt idx="0">
                  <c:v>94977</c:v>
                </c:pt>
                <c:pt idx="1">
                  <c:v>17864</c:v>
                </c:pt>
                <c:pt idx="2">
                  <c:v>25074</c:v>
                </c:pt>
                <c:pt idx="3">
                  <c:v>40036</c:v>
                </c:pt>
                <c:pt idx="4">
                  <c:v>22750</c:v>
                </c:pt>
                <c:pt idx="5">
                  <c:v>68443</c:v>
                </c:pt>
                <c:pt idx="6">
                  <c:v>30802</c:v>
                </c:pt>
                <c:pt idx="7">
                  <c:v>63881</c:v>
                </c:pt>
                <c:pt idx="8">
                  <c:v>7008</c:v>
                </c:pt>
              </c:numCache>
            </c:numRef>
          </c:val>
          <c:extLst>
            <c:ext xmlns:c16="http://schemas.microsoft.com/office/drawing/2014/chart" uri="{C3380CC4-5D6E-409C-BE32-E72D297353CC}">
              <c16:uniqueId val="{00000001-B3D0-4DB1-B695-A83562B55D35}"/>
            </c:ext>
          </c:extLst>
        </c:ser>
        <c:ser>
          <c:idx val="2"/>
          <c:order val="2"/>
          <c:tx>
            <c:strRef>
              <c:f>'MT7 (2)'!$D$5:$D$6</c:f>
              <c:strCache>
                <c:ptCount val="2"/>
                <c:pt idx="0">
                  <c:v>2011</c:v>
                </c:pt>
              </c:strCache>
            </c:strRef>
          </c:tx>
          <c:invertIfNegative val="0"/>
          <c:cat>
            <c:strRef>
              <c:f>'MT7 (2)'!$A$7:$A$16</c:f>
              <c:strCache>
                <c:ptCount val="9"/>
                <c:pt idx="0">
                  <c:v>Oberösterreich</c:v>
                </c:pt>
                <c:pt idx="1">
                  <c:v>Salzburg</c:v>
                </c:pt>
                <c:pt idx="2">
                  <c:v>Vorarlberg</c:v>
                </c:pt>
                <c:pt idx="3">
                  <c:v>Wien</c:v>
                </c:pt>
                <c:pt idx="4">
                  <c:v>Kärnten</c:v>
                </c:pt>
                <c:pt idx="5">
                  <c:v>Steiermark</c:v>
                </c:pt>
                <c:pt idx="6">
                  <c:v>Tirol</c:v>
                </c:pt>
                <c:pt idx="7">
                  <c:v>Niederösterreich</c:v>
                </c:pt>
                <c:pt idx="8">
                  <c:v>Burgenland</c:v>
                </c:pt>
              </c:strCache>
            </c:strRef>
          </c:cat>
          <c:val>
            <c:numRef>
              <c:f>'MT7 (2)'!$D$7:$D$16</c:f>
              <c:numCache>
                <c:formatCode>#,##0</c:formatCode>
                <c:ptCount val="10"/>
                <c:pt idx="0">
                  <c:v>97077</c:v>
                </c:pt>
                <c:pt idx="1">
                  <c:v>18436</c:v>
                </c:pt>
                <c:pt idx="2">
                  <c:v>25767</c:v>
                </c:pt>
                <c:pt idx="3">
                  <c:v>38490</c:v>
                </c:pt>
                <c:pt idx="4">
                  <c:v>23654</c:v>
                </c:pt>
                <c:pt idx="5">
                  <c:v>70076</c:v>
                </c:pt>
                <c:pt idx="6">
                  <c:v>32334</c:v>
                </c:pt>
                <c:pt idx="7">
                  <c:v>65630</c:v>
                </c:pt>
                <c:pt idx="8">
                  <c:v>7318</c:v>
                </c:pt>
              </c:numCache>
            </c:numRef>
          </c:val>
          <c:extLst>
            <c:ext xmlns:c16="http://schemas.microsoft.com/office/drawing/2014/chart" uri="{C3380CC4-5D6E-409C-BE32-E72D297353CC}">
              <c16:uniqueId val="{00000002-B3D0-4DB1-B695-A83562B55D35}"/>
            </c:ext>
          </c:extLst>
        </c:ser>
        <c:ser>
          <c:idx val="3"/>
          <c:order val="3"/>
          <c:tx>
            <c:strRef>
              <c:f>'MT7 (2)'!$E$5:$E$6</c:f>
              <c:strCache>
                <c:ptCount val="2"/>
                <c:pt idx="0">
                  <c:v>2012</c:v>
                </c:pt>
              </c:strCache>
            </c:strRef>
          </c:tx>
          <c:invertIfNegative val="0"/>
          <c:cat>
            <c:strRef>
              <c:f>'MT7 (2)'!$A$7:$A$16</c:f>
              <c:strCache>
                <c:ptCount val="9"/>
                <c:pt idx="0">
                  <c:v>Oberösterreich</c:v>
                </c:pt>
                <c:pt idx="1">
                  <c:v>Salzburg</c:v>
                </c:pt>
                <c:pt idx="2">
                  <c:v>Vorarlberg</c:v>
                </c:pt>
                <c:pt idx="3">
                  <c:v>Wien</c:v>
                </c:pt>
                <c:pt idx="4">
                  <c:v>Kärnten</c:v>
                </c:pt>
                <c:pt idx="5">
                  <c:v>Steiermark</c:v>
                </c:pt>
                <c:pt idx="6">
                  <c:v>Tirol</c:v>
                </c:pt>
                <c:pt idx="7">
                  <c:v>Niederösterreich</c:v>
                </c:pt>
                <c:pt idx="8">
                  <c:v>Burgenland</c:v>
                </c:pt>
              </c:strCache>
            </c:strRef>
          </c:cat>
          <c:val>
            <c:numRef>
              <c:f>'MT7 (2)'!$E$7:$E$16</c:f>
              <c:numCache>
                <c:formatCode>#,##0</c:formatCode>
                <c:ptCount val="10"/>
                <c:pt idx="0">
                  <c:v>100593</c:v>
                </c:pt>
                <c:pt idx="1">
                  <c:v>18381</c:v>
                </c:pt>
                <c:pt idx="2">
                  <c:v>26095</c:v>
                </c:pt>
                <c:pt idx="3">
                  <c:v>37577</c:v>
                </c:pt>
                <c:pt idx="4">
                  <c:v>23962</c:v>
                </c:pt>
                <c:pt idx="5">
                  <c:v>70611</c:v>
                </c:pt>
                <c:pt idx="6">
                  <c:v>32905</c:v>
                </c:pt>
                <c:pt idx="7">
                  <c:v>65953</c:v>
                </c:pt>
                <c:pt idx="8">
                  <c:v>7511</c:v>
                </c:pt>
              </c:numCache>
            </c:numRef>
          </c:val>
          <c:extLst>
            <c:ext xmlns:c16="http://schemas.microsoft.com/office/drawing/2014/chart" uri="{C3380CC4-5D6E-409C-BE32-E72D297353CC}">
              <c16:uniqueId val="{00000003-B3D0-4DB1-B695-A83562B55D35}"/>
            </c:ext>
          </c:extLst>
        </c:ser>
        <c:ser>
          <c:idx val="4"/>
          <c:order val="4"/>
          <c:tx>
            <c:strRef>
              <c:f>'MT7 (2)'!$F$5:$F$6</c:f>
              <c:strCache>
                <c:ptCount val="2"/>
                <c:pt idx="0">
                  <c:v>2013</c:v>
                </c:pt>
              </c:strCache>
            </c:strRef>
          </c:tx>
          <c:spPr>
            <a:solidFill>
              <a:srgbClr val="FF0000"/>
            </a:solidFill>
          </c:spPr>
          <c:invertIfNegative val="0"/>
          <c:cat>
            <c:strRef>
              <c:f>'MT7 (2)'!$A$7:$A$16</c:f>
              <c:strCache>
                <c:ptCount val="9"/>
                <c:pt idx="0">
                  <c:v>Oberösterreich</c:v>
                </c:pt>
                <c:pt idx="1">
                  <c:v>Salzburg</c:v>
                </c:pt>
                <c:pt idx="2">
                  <c:v>Vorarlberg</c:v>
                </c:pt>
                <c:pt idx="3">
                  <c:v>Wien</c:v>
                </c:pt>
                <c:pt idx="4">
                  <c:v>Kärnten</c:v>
                </c:pt>
                <c:pt idx="5">
                  <c:v>Steiermark</c:v>
                </c:pt>
                <c:pt idx="6">
                  <c:v>Tirol</c:v>
                </c:pt>
                <c:pt idx="7">
                  <c:v>Niederösterreich</c:v>
                </c:pt>
                <c:pt idx="8">
                  <c:v>Burgenland</c:v>
                </c:pt>
              </c:strCache>
            </c:strRef>
          </c:cat>
          <c:val>
            <c:numRef>
              <c:f>'MT7 (2)'!$F$7:$F$16</c:f>
              <c:numCache>
                <c:formatCode>#,##0</c:formatCode>
                <c:ptCount val="10"/>
                <c:pt idx="0">
                  <c:v>100778</c:v>
                </c:pt>
                <c:pt idx="1">
                  <c:v>17693</c:v>
                </c:pt>
                <c:pt idx="2">
                  <c:v>26445</c:v>
                </c:pt>
                <c:pt idx="3">
                  <c:v>35807</c:v>
                </c:pt>
                <c:pt idx="4">
                  <c:v>23277</c:v>
                </c:pt>
                <c:pt idx="5">
                  <c:v>67211</c:v>
                </c:pt>
                <c:pt idx="6">
                  <c:v>32914</c:v>
                </c:pt>
                <c:pt idx="7">
                  <c:v>65557</c:v>
                </c:pt>
                <c:pt idx="8">
                  <c:v>7597</c:v>
                </c:pt>
              </c:numCache>
            </c:numRef>
          </c:val>
          <c:extLst>
            <c:ext xmlns:c16="http://schemas.microsoft.com/office/drawing/2014/chart" uri="{C3380CC4-5D6E-409C-BE32-E72D297353CC}">
              <c16:uniqueId val="{00000004-B3D0-4DB1-B695-A83562B55D35}"/>
            </c:ext>
          </c:extLst>
        </c:ser>
        <c:dLbls>
          <c:showLegendKey val="0"/>
          <c:showVal val="0"/>
          <c:showCatName val="0"/>
          <c:showSerName val="0"/>
          <c:showPercent val="0"/>
          <c:showBubbleSize val="0"/>
        </c:dLbls>
        <c:gapWidth val="150"/>
        <c:axId val="122541184"/>
        <c:axId val="122542720"/>
      </c:barChart>
      <c:catAx>
        <c:axId val="122541184"/>
        <c:scaling>
          <c:orientation val="minMax"/>
        </c:scaling>
        <c:delete val="0"/>
        <c:axPos val="b"/>
        <c:numFmt formatCode="General" sourceLinked="0"/>
        <c:majorTickMark val="out"/>
        <c:minorTickMark val="none"/>
        <c:tickLblPos val="nextTo"/>
        <c:crossAx val="122542720"/>
        <c:crosses val="autoZero"/>
        <c:auto val="1"/>
        <c:lblAlgn val="ctr"/>
        <c:lblOffset val="100"/>
        <c:noMultiLvlLbl val="0"/>
      </c:catAx>
      <c:valAx>
        <c:axId val="122542720"/>
        <c:scaling>
          <c:orientation val="minMax"/>
        </c:scaling>
        <c:delete val="0"/>
        <c:axPos val="l"/>
        <c:majorGridlines/>
        <c:numFmt formatCode="#,##0" sourceLinked="1"/>
        <c:majorTickMark val="out"/>
        <c:minorTickMark val="none"/>
        <c:tickLblPos val="nextTo"/>
        <c:crossAx val="122541184"/>
        <c:crosses val="autoZero"/>
        <c:crossBetween val="between"/>
      </c:valAx>
    </c:plotArea>
    <c:legend>
      <c:legendPos val="r"/>
      <c:overlay val="0"/>
    </c:legend>
    <c:plotVisOnly val="1"/>
    <c:dispBlanksAs val="gap"/>
    <c:showDLblsOverMax val="0"/>
  </c:chart>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clustered"/>
        <c:varyColors val="0"/>
        <c:ser>
          <c:idx val="0"/>
          <c:order val="0"/>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'Erwerbstätige n Alter'!$C$4:$G$4</c:f>
              <c:strCache>
                <c:ptCount val="5"/>
                <c:pt idx="0">
                  <c:v>15-19 Jahre</c:v>
                </c:pt>
                <c:pt idx="1">
                  <c:v>20-29 Jahre</c:v>
                </c:pt>
                <c:pt idx="2">
                  <c:v>30-44 Jahre</c:v>
                </c:pt>
                <c:pt idx="3">
                  <c:v>45-59 Jahre</c:v>
                </c:pt>
                <c:pt idx="4">
                  <c:v>60 und mehr</c:v>
                </c:pt>
              </c:strCache>
            </c:strRef>
          </c:cat>
          <c:val>
            <c:numRef>
              <c:f>'Erwerbstätige n Alter'!$C$6:$G$6</c:f>
              <c:numCache>
                <c:formatCode>#,##0.0</c:formatCode>
                <c:ptCount val="5"/>
                <c:pt idx="0">
                  <c:v>4.5806734321936844</c:v>
                </c:pt>
                <c:pt idx="1">
                  <c:v>18.16334863710151</c:v>
                </c:pt>
                <c:pt idx="2">
                  <c:v>33.606875740705696</c:v>
                </c:pt>
                <c:pt idx="3">
                  <c:v>36.757924928543687</c:v>
                </c:pt>
                <c:pt idx="4">
                  <c:v>6.8911772614554181</c:v>
                </c:pt>
              </c:numCache>
            </c:numRef>
          </c:val>
          <c:extLst>
            <c:ext xmlns:c16="http://schemas.microsoft.com/office/drawing/2014/chart" uri="{C3380CC4-5D6E-409C-BE32-E72D297353CC}">
              <c16:uniqueId val="{00000000-D527-4F24-8D6B-421DFB875CAF}"/>
            </c:ext>
          </c:extLst>
        </c:ser>
        <c:dLbls>
          <c:showLegendKey val="0"/>
          <c:showVal val="0"/>
          <c:showCatName val="0"/>
          <c:showSerName val="0"/>
          <c:showPercent val="0"/>
          <c:showBubbleSize val="0"/>
        </c:dLbls>
        <c:gapWidth val="150"/>
        <c:axId val="109185280"/>
        <c:axId val="109191552"/>
      </c:barChart>
      <c:catAx>
        <c:axId val="109185280"/>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de-AT" sz="800" b="0"/>
                  <a:t>Prozen</a:t>
                </a:r>
                <a:r>
                  <a:rPr lang="de-AT"/>
                  <a:t>t</a:t>
                </a:r>
              </a:p>
            </c:rich>
          </c:tx>
          <c:layout>
            <c:manualLayout>
              <c:xMode val="edge"/>
              <c:yMode val="edge"/>
              <c:x val="1.65001973056223E-3"/>
              <c:y val="0.87985836676075901"/>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de-DE"/>
            </a:p>
          </c:txPr>
        </c:title>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lumMod val="50000"/>
                    <a:lumOff val="50000"/>
                  </a:schemeClr>
                </a:solidFill>
                <a:latin typeface="+mn-lt"/>
                <a:ea typeface="+mn-ea"/>
                <a:cs typeface="+mn-cs"/>
              </a:defRPr>
            </a:pPr>
            <a:endParaRPr lang="de-DE"/>
          </a:p>
        </c:txPr>
        <c:crossAx val="109191552"/>
        <c:crosses val="autoZero"/>
        <c:auto val="1"/>
        <c:lblAlgn val="ctr"/>
        <c:lblOffset val="100"/>
        <c:noMultiLvlLbl val="0"/>
      </c:catAx>
      <c:valAx>
        <c:axId val="109191552"/>
        <c:scaling>
          <c:orientation val="minMax"/>
        </c:scaling>
        <c:delete val="0"/>
        <c:axPos val="l"/>
        <c:majorGridlines>
          <c:spPr>
            <a:ln w="9525" cap="flat" cmpd="sng" algn="ctr">
              <a:solidFill>
                <a:schemeClr val="bg1">
                  <a:lumMod val="85000"/>
                </a:schemeClr>
              </a:solidFill>
              <a:prstDash val="solid"/>
              <a:round/>
            </a:ln>
            <a:effectLst/>
          </c:spPr>
        </c:majorGridlines>
        <c:numFmt formatCode="#,##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09185280"/>
        <c:crosses val="autoZero"/>
        <c:crossBetween val="between"/>
      </c:valAx>
      <c:spPr>
        <a:solidFill>
          <a:schemeClr val="bg1"/>
        </a:solidFill>
        <a:ln>
          <a:noFill/>
        </a:ln>
        <a:effectLst/>
      </c:spPr>
    </c:plotArea>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cat>
            <c:strRef>
              <c:f>'Steuern, Abgaben, Landesbudget'!$A$3:$A$11</c:f>
              <c:strCache>
                <c:ptCount val="9"/>
                <c:pt idx="0">
                  <c:v>Vorarlberg</c:v>
                </c:pt>
                <c:pt idx="1">
                  <c:v>NÖ</c:v>
                </c:pt>
                <c:pt idx="2">
                  <c:v>Wien</c:v>
                </c:pt>
                <c:pt idx="3">
                  <c:v>Salzburg</c:v>
                </c:pt>
                <c:pt idx="4">
                  <c:v>Tirol</c:v>
                </c:pt>
                <c:pt idx="5">
                  <c:v>OÖ</c:v>
                </c:pt>
                <c:pt idx="6">
                  <c:v>Burgenland</c:v>
                </c:pt>
                <c:pt idx="7">
                  <c:v>Kärnten</c:v>
                </c:pt>
                <c:pt idx="8">
                  <c:v>Steiermark</c:v>
                </c:pt>
              </c:strCache>
            </c:strRef>
          </c:cat>
          <c:val>
            <c:numRef>
              <c:f>'Steuern, Abgaben, Landesbudget'!#REF!</c:f>
              <c:numCache>
                <c:formatCode>General</c:formatCode>
                <c:ptCount val="1"/>
                <c:pt idx="0">
                  <c:v>1</c:v>
                </c:pt>
              </c:numCache>
            </c:numRef>
          </c:val>
          <c:extLst>
            <c:ext xmlns:c16="http://schemas.microsoft.com/office/drawing/2014/chart" uri="{C3380CC4-5D6E-409C-BE32-E72D297353CC}">
              <c16:uniqueId val="{00000000-5F3B-4955-8D5D-A50021D66DF4}"/>
            </c:ext>
          </c:extLst>
        </c:ser>
        <c:ser>
          <c:idx val="1"/>
          <c:order val="1"/>
          <c:spPr>
            <a:solidFill>
              <a:schemeClr val="tx1">
                <a:lumMod val="65000"/>
                <a:lumOff val="35000"/>
              </a:schemeClr>
            </a:solidFill>
          </c:spPr>
          <c:invertIfNegative val="0"/>
          <c:dPt>
            <c:idx val="0"/>
            <c:invertIfNegative val="0"/>
            <c:bubble3D val="0"/>
            <c:spPr>
              <a:solidFill>
                <a:srgbClr val="E30613"/>
              </a:solidFill>
            </c:spPr>
            <c:extLst>
              <c:ext xmlns:c16="http://schemas.microsoft.com/office/drawing/2014/chart" uri="{C3380CC4-5D6E-409C-BE32-E72D297353CC}">
                <c16:uniqueId val="{00000002-5F3B-4955-8D5D-A50021D66DF4}"/>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'Steuern, Abgaben, Landesbudget'!$A$3:$A$11</c:f>
              <c:strCache>
                <c:ptCount val="9"/>
                <c:pt idx="0">
                  <c:v>Vorarlberg</c:v>
                </c:pt>
                <c:pt idx="1">
                  <c:v>NÖ</c:v>
                </c:pt>
                <c:pt idx="2">
                  <c:v>Wien</c:v>
                </c:pt>
                <c:pt idx="3">
                  <c:v>Salzburg</c:v>
                </c:pt>
                <c:pt idx="4">
                  <c:v>Tirol</c:v>
                </c:pt>
                <c:pt idx="5">
                  <c:v>OÖ</c:v>
                </c:pt>
                <c:pt idx="6">
                  <c:v>Burgenland</c:v>
                </c:pt>
                <c:pt idx="7">
                  <c:v>Kärnten</c:v>
                </c:pt>
                <c:pt idx="8">
                  <c:v>Steiermark</c:v>
                </c:pt>
              </c:strCache>
            </c:strRef>
          </c:cat>
          <c:val>
            <c:numRef>
              <c:f>'Steuern, Abgaben, Landesbudget'!$B$3:$B$11</c:f>
              <c:numCache>
                <c:formatCode>#,##0</c:formatCode>
                <c:ptCount val="9"/>
                <c:pt idx="0">
                  <c:v>4078</c:v>
                </c:pt>
                <c:pt idx="1">
                  <c:v>3798</c:v>
                </c:pt>
                <c:pt idx="2">
                  <c:v>3778</c:v>
                </c:pt>
                <c:pt idx="3">
                  <c:v>3640</c:v>
                </c:pt>
                <c:pt idx="4">
                  <c:v>3435</c:v>
                </c:pt>
                <c:pt idx="5">
                  <c:v>3402</c:v>
                </c:pt>
                <c:pt idx="6">
                  <c:v>3223</c:v>
                </c:pt>
                <c:pt idx="7">
                  <c:v>3166</c:v>
                </c:pt>
                <c:pt idx="8">
                  <c:v>3121</c:v>
                </c:pt>
              </c:numCache>
            </c:numRef>
          </c:val>
          <c:extLst>
            <c:ext xmlns:c16="http://schemas.microsoft.com/office/drawing/2014/chart" uri="{C3380CC4-5D6E-409C-BE32-E72D297353CC}">
              <c16:uniqueId val="{00000003-5F3B-4955-8D5D-A50021D66DF4}"/>
            </c:ext>
          </c:extLst>
        </c:ser>
        <c:dLbls>
          <c:showLegendKey val="0"/>
          <c:showVal val="0"/>
          <c:showCatName val="0"/>
          <c:showSerName val="0"/>
          <c:showPercent val="0"/>
          <c:showBubbleSize val="0"/>
        </c:dLbls>
        <c:gapWidth val="150"/>
        <c:axId val="109301120"/>
        <c:axId val="109311104"/>
      </c:barChart>
      <c:catAx>
        <c:axId val="109301120"/>
        <c:scaling>
          <c:orientation val="minMax"/>
        </c:scaling>
        <c:delete val="0"/>
        <c:axPos val="b"/>
        <c:numFmt formatCode="General" sourceLinked="0"/>
        <c:majorTickMark val="out"/>
        <c:minorTickMark val="none"/>
        <c:tickLblPos val="nextTo"/>
        <c:crossAx val="109311104"/>
        <c:crosses val="autoZero"/>
        <c:auto val="1"/>
        <c:lblAlgn val="ctr"/>
        <c:lblOffset val="100"/>
        <c:noMultiLvlLbl val="0"/>
      </c:catAx>
      <c:valAx>
        <c:axId val="109311104"/>
        <c:scaling>
          <c:orientation val="minMax"/>
        </c:scaling>
        <c:delete val="0"/>
        <c:axPos val="l"/>
        <c:majorGridlines/>
        <c:numFmt formatCode="General" sourceLinked="1"/>
        <c:majorTickMark val="out"/>
        <c:minorTickMark val="none"/>
        <c:tickLblPos val="nextTo"/>
        <c:crossAx val="109301120"/>
        <c:crosses val="autoZero"/>
        <c:crossBetween val="between"/>
      </c:valAx>
    </c:plotArea>
    <c:plotVisOnly val="1"/>
    <c:dispBlanksAs val="gap"/>
    <c:showDLblsOverMax val="0"/>
  </c:chart>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'Arbeitskosten, Preisindizes'!$A$17:$B$17</c:f>
              <c:strCache>
                <c:ptCount val="2"/>
                <c:pt idx="0">
                  <c:v>2012</c:v>
                </c:pt>
              </c:strCache>
            </c:strRef>
          </c:tx>
          <c:spPr>
            <a:solidFill>
              <a:schemeClr val="bg1">
                <a:lumMod val="65000"/>
              </a:schemeClr>
            </a:solidFill>
            <a:ln>
              <a:solidFill>
                <a:schemeClr val="tx1">
                  <a:lumMod val="50000"/>
                  <a:lumOff val="50000"/>
                </a:schemeClr>
              </a:solidFill>
            </a:ln>
          </c:spPr>
          <c:invertIfNegative val="0"/>
          <c:cat>
            <c:strRef>
              <c:f>'Arbeitskosten, Preisindizes'!$D$16:$F$16</c:f>
              <c:strCache>
                <c:ptCount val="3"/>
                <c:pt idx="0">
                  <c:v>VPI</c:v>
                </c:pt>
                <c:pt idx="1">
                  <c:v>Baukosten</c:v>
                </c:pt>
                <c:pt idx="2">
                  <c:v>Baupreise</c:v>
                </c:pt>
              </c:strCache>
            </c:strRef>
          </c:cat>
          <c:val>
            <c:numRef>
              <c:f>'Arbeitskosten, Preisindizes'!$D$17:$F$17</c:f>
              <c:numCache>
                <c:formatCode>0.0%</c:formatCode>
                <c:ptCount val="3"/>
                <c:pt idx="0">
                  <c:v>2.4E-2</c:v>
                </c:pt>
                <c:pt idx="1">
                  <c:v>2.1000000000000001E-2</c:v>
                </c:pt>
                <c:pt idx="2">
                  <c:v>2.5999999999999999E-2</c:v>
                </c:pt>
              </c:numCache>
            </c:numRef>
          </c:val>
          <c:extLst>
            <c:ext xmlns:c16="http://schemas.microsoft.com/office/drawing/2014/chart" uri="{C3380CC4-5D6E-409C-BE32-E72D297353CC}">
              <c16:uniqueId val="{00000000-5CA0-44EF-8C2C-BA3C4B39BD63}"/>
            </c:ext>
          </c:extLst>
        </c:ser>
        <c:ser>
          <c:idx val="1"/>
          <c:order val="1"/>
          <c:tx>
            <c:strRef>
              <c:f>'Arbeitskosten, Preisindizes'!$A$18:$B$18</c:f>
              <c:strCache>
                <c:ptCount val="2"/>
                <c:pt idx="0">
                  <c:v>2014</c:v>
                </c:pt>
              </c:strCache>
            </c:strRef>
          </c:tx>
          <c:spPr>
            <a:solidFill>
              <a:schemeClr val="tx1">
                <a:lumMod val="50000"/>
                <a:lumOff val="50000"/>
              </a:schemeClr>
            </a:solidFill>
          </c:spPr>
          <c:invertIfNegative val="0"/>
          <c:cat>
            <c:strRef>
              <c:f>'Arbeitskosten, Preisindizes'!$D$16:$F$16</c:f>
              <c:strCache>
                <c:ptCount val="3"/>
                <c:pt idx="0">
                  <c:v>VPI</c:v>
                </c:pt>
                <c:pt idx="1">
                  <c:v>Baukosten</c:v>
                </c:pt>
                <c:pt idx="2">
                  <c:v>Baupreise</c:v>
                </c:pt>
              </c:strCache>
            </c:strRef>
          </c:cat>
          <c:val>
            <c:numRef>
              <c:f>'Arbeitskosten, Preisindizes'!$D$18:$F$18</c:f>
              <c:numCache>
                <c:formatCode>0.0%</c:formatCode>
                <c:ptCount val="3"/>
                <c:pt idx="0">
                  <c:v>1.7000000000000001E-2</c:v>
                </c:pt>
                <c:pt idx="1">
                  <c:v>1.0999999999999999E-2</c:v>
                </c:pt>
                <c:pt idx="2">
                  <c:v>2.3E-2</c:v>
                </c:pt>
              </c:numCache>
            </c:numRef>
          </c:val>
          <c:extLst>
            <c:ext xmlns:c16="http://schemas.microsoft.com/office/drawing/2014/chart" uri="{C3380CC4-5D6E-409C-BE32-E72D297353CC}">
              <c16:uniqueId val="{00000001-5CA0-44EF-8C2C-BA3C4B39BD63}"/>
            </c:ext>
          </c:extLst>
        </c:ser>
        <c:ser>
          <c:idx val="2"/>
          <c:order val="2"/>
          <c:tx>
            <c:strRef>
              <c:f>'Arbeitskosten, Preisindizes'!$A$19:$B$19</c:f>
              <c:strCache>
                <c:ptCount val="2"/>
                <c:pt idx="0">
                  <c:v>2016</c:v>
                </c:pt>
              </c:strCache>
            </c:strRef>
          </c:tx>
          <c:spPr>
            <a:solidFill>
              <a:schemeClr val="tx1">
                <a:lumMod val="65000"/>
                <a:lumOff val="35000"/>
              </a:schemeClr>
            </a:solidFill>
          </c:spPr>
          <c:invertIfNegative val="0"/>
          <c:cat>
            <c:strRef>
              <c:f>'Arbeitskosten, Preisindizes'!$D$16:$F$16</c:f>
              <c:strCache>
                <c:ptCount val="3"/>
                <c:pt idx="0">
                  <c:v>VPI</c:v>
                </c:pt>
                <c:pt idx="1">
                  <c:v>Baukosten</c:v>
                </c:pt>
                <c:pt idx="2">
                  <c:v>Baupreise</c:v>
                </c:pt>
              </c:strCache>
            </c:strRef>
          </c:cat>
          <c:val>
            <c:numRef>
              <c:f>'Arbeitskosten, Preisindizes'!$D$19:$F$19</c:f>
              <c:numCache>
                <c:formatCode>0.0%</c:formatCode>
                <c:ptCount val="3"/>
                <c:pt idx="0">
                  <c:v>8.9999999999999993E-3</c:v>
                </c:pt>
                <c:pt idx="1">
                  <c:v>6.0000000000000001E-3</c:v>
                </c:pt>
                <c:pt idx="2">
                  <c:v>1.7999999999999999E-2</c:v>
                </c:pt>
              </c:numCache>
            </c:numRef>
          </c:val>
          <c:extLst>
            <c:ext xmlns:c16="http://schemas.microsoft.com/office/drawing/2014/chart" uri="{C3380CC4-5D6E-409C-BE32-E72D297353CC}">
              <c16:uniqueId val="{00000002-5CA0-44EF-8C2C-BA3C4B39BD63}"/>
            </c:ext>
          </c:extLst>
        </c:ser>
        <c:ser>
          <c:idx val="3"/>
          <c:order val="3"/>
          <c:tx>
            <c:strRef>
              <c:f>'Arbeitskosten, Preisindizes'!$A$20:$B$20</c:f>
              <c:strCache>
                <c:ptCount val="2"/>
                <c:pt idx="0">
                  <c:v>2018</c:v>
                </c:pt>
              </c:strCache>
            </c:strRef>
          </c:tx>
          <c:spPr>
            <a:solidFill>
              <a:schemeClr val="tx1">
                <a:lumMod val="75000"/>
                <a:lumOff val="25000"/>
              </a:schemeClr>
            </a:solidFill>
          </c:spPr>
          <c:invertIfNegative val="0"/>
          <c:cat>
            <c:strRef>
              <c:f>'Arbeitskosten, Preisindizes'!$D$16:$F$16</c:f>
              <c:strCache>
                <c:ptCount val="3"/>
                <c:pt idx="0">
                  <c:v>VPI</c:v>
                </c:pt>
                <c:pt idx="1">
                  <c:v>Baukosten</c:v>
                </c:pt>
                <c:pt idx="2">
                  <c:v>Baupreise</c:v>
                </c:pt>
              </c:strCache>
            </c:strRef>
          </c:cat>
          <c:val>
            <c:numRef>
              <c:f>'Arbeitskosten, Preisindizes'!$D$20:$F$20</c:f>
              <c:numCache>
                <c:formatCode>0.0%</c:formatCode>
                <c:ptCount val="3"/>
                <c:pt idx="0">
                  <c:v>0.02</c:v>
                </c:pt>
                <c:pt idx="1">
                  <c:v>2.9000000000000001E-2</c:v>
                </c:pt>
                <c:pt idx="2">
                  <c:v>3.5999999999999997E-2</c:v>
                </c:pt>
              </c:numCache>
            </c:numRef>
          </c:val>
          <c:extLst>
            <c:ext xmlns:c16="http://schemas.microsoft.com/office/drawing/2014/chart" uri="{C3380CC4-5D6E-409C-BE32-E72D297353CC}">
              <c16:uniqueId val="{00000003-5CA0-44EF-8C2C-BA3C4B39BD63}"/>
            </c:ext>
          </c:extLst>
        </c:ser>
        <c:ser>
          <c:idx val="4"/>
          <c:order val="4"/>
          <c:tx>
            <c:strRef>
              <c:f>'Arbeitskosten, Preisindizes'!$A$21:$B$21</c:f>
              <c:strCache>
                <c:ptCount val="2"/>
                <c:pt idx="0">
                  <c:v>2020</c:v>
                </c:pt>
              </c:strCache>
            </c:strRef>
          </c:tx>
          <c:spPr>
            <a:solidFill>
              <a:schemeClr val="tx1">
                <a:lumMod val="85000"/>
                <a:lumOff val="15000"/>
              </a:schemeClr>
            </a:solidFill>
          </c:spPr>
          <c:invertIfNegative val="0"/>
          <c:cat>
            <c:strRef>
              <c:f>'Arbeitskosten, Preisindizes'!$D$16:$F$16</c:f>
              <c:strCache>
                <c:ptCount val="3"/>
                <c:pt idx="0">
                  <c:v>VPI</c:v>
                </c:pt>
                <c:pt idx="1">
                  <c:v>Baukosten</c:v>
                </c:pt>
                <c:pt idx="2">
                  <c:v>Baupreise</c:v>
                </c:pt>
              </c:strCache>
            </c:strRef>
          </c:cat>
          <c:val>
            <c:numRef>
              <c:f>'Arbeitskosten, Preisindizes'!$D$21:$F$21</c:f>
              <c:numCache>
                <c:formatCode>0.0%</c:formatCode>
                <c:ptCount val="3"/>
                <c:pt idx="0">
                  <c:v>1.4E-2</c:v>
                </c:pt>
                <c:pt idx="1">
                  <c:v>8.0000000000000002E-3</c:v>
                </c:pt>
                <c:pt idx="2">
                  <c:v>3.2000000000000001E-2</c:v>
                </c:pt>
              </c:numCache>
            </c:numRef>
          </c:val>
          <c:extLst>
            <c:ext xmlns:c16="http://schemas.microsoft.com/office/drawing/2014/chart" uri="{C3380CC4-5D6E-409C-BE32-E72D297353CC}">
              <c16:uniqueId val="{00000004-5CA0-44EF-8C2C-BA3C4B39BD63}"/>
            </c:ext>
          </c:extLst>
        </c:ser>
        <c:ser>
          <c:idx val="5"/>
          <c:order val="5"/>
          <c:tx>
            <c:strRef>
              <c:f>'Arbeitskosten, Preisindizes'!$A$22:$B$22</c:f>
              <c:strCache>
                <c:ptCount val="2"/>
                <c:pt idx="0">
                  <c:v>2021</c:v>
                </c:pt>
              </c:strCache>
            </c:strRef>
          </c:tx>
          <c:spPr>
            <a:solidFill>
              <a:schemeClr val="tx1">
                <a:lumMod val="95000"/>
                <a:lumOff val="5000"/>
              </a:schemeClr>
            </a:solidFill>
          </c:spPr>
          <c:invertIfNegative val="0"/>
          <c:cat>
            <c:strRef>
              <c:f>'Arbeitskosten, Preisindizes'!$D$16:$F$16</c:f>
              <c:strCache>
                <c:ptCount val="3"/>
                <c:pt idx="0">
                  <c:v>VPI</c:v>
                </c:pt>
                <c:pt idx="1">
                  <c:v>Baukosten</c:v>
                </c:pt>
                <c:pt idx="2">
                  <c:v>Baupreise</c:v>
                </c:pt>
              </c:strCache>
            </c:strRef>
          </c:cat>
          <c:val>
            <c:numRef>
              <c:f>'Arbeitskosten, Preisindizes'!$D$22:$F$22</c:f>
              <c:numCache>
                <c:formatCode>0.0%</c:formatCode>
                <c:ptCount val="3"/>
                <c:pt idx="0">
                  <c:v>2.8000000000000001E-2</c:v>
                </c:pt>
                <c:pt idx="1">
                  <c:v>0.104</c:v>
                </c:pt>
                <c:pt idx="2">
                  <c:v>0.08</c:v>
                </c:pt>
              </c:numCache>
            </c:numRef>
          </c:val>
          <c:extLst>
            <c:ext xmlns:c16="http://schemas.microsoft.com/office/drawing/2014/chart" uri="{C3380CC4-5D6E-409C-BE32-E72D297353CC}">
              <c16:uniqueId val="{00000000-CF3C-46BF-AFAE-C454E91C46F8}"/>
            </c:ext>
          </c:extLst>
        </c:ser>
        <c:ser>
          <c:idx val="6"/>
          <c:order val="6"/>
          <c:tx>
            <c:strRef>
              <c:f>'Arbeitskosten, Preisindizes'!$A$23:$B$23</c:f>
              <c:strCache>
                <c:ptCount val="2"/>
                <c:pt idx="0">
                  <c:v>2022</c:v>
                </c:pt>
              </c:strCache>
            </c:strRef>
          </c:tx>
          <c:spPr>
            <a:solidFill>
              <a:srgbClr val="FF0000"/>
            </a:solidFill>
          </c:spPr>
          <c:invertIfNegative val="0"/>
          <c:cat>
            <c:strRef>
              <c:f>'Arbeitskosten, Preisindizes'!$D$16:$F$16</c:f>
              <c:strCache>
                <c:ptCount val="3"/>
                <c:pt idx="0">
                  <c:v>VPI</c:v>
                </c:pt>
                <c:pt idx="1">
                  <c:v>Baukosten</c:v>
                </c:pt>
                <c:pt idx="2">
                  <c:v>Baupreise</c:v>
                </c:pt>
              </c:strCache>
            </c:strRef>
          </c:cat>
          <c:val>
            <c:numRef>
              <c:f>'Arbeitskosten, Preisindizes'!$D$23:$F$23</c:f>
              <c:numCache>
                <c:formatCode>0.0%</c:formatCode>
                <c:ptCount val="3"/>
                <c:pt idx="0">
                  <c:v>8.5999999999999993E-2</c:v>
                </c:pt>
                <c:pt idx="1">
                  <c:v>0.10100000000000001</c:v>
                </c:pt>
                <c:pt idx="2">
                  <c:v>0.15</c:v>
                </c:pt>
              </c:numCache>
            </c:numRef>
          </c:val>
          <c:extLst>
            <c:ext xmlns:c16="http://schemas.microsoft.com/office/drawing/2014/chart" uri="{C3380CC4-5D6E-409C-BE32-E72D297353CC}">
              <c16:uniqueId val="{00000001-7CCD-42CD-B5A2-194800BFE924}"/>
            </c:ext>
          </c:extLst>
        </c:ser>
        <c:dLbls>
          <c:showLegendKey val="0"/>
          <c:showVal val="0"/>
          <c:showCatName val="0"/>
          <c:showSerName val="0"/>
          <c:showPercent val="0"/>
          <c:showBubbleSize val="0"/>
        </c:dLbls>
        <c:gapWidth val="150"/>
        <c:axId val="110573440"/>
        <c:axId val="110574976"/>
      </c:barChart>
      <c:catAx>
        <c:axId val="110573440"/>
        <c:scaling>
          <c:orientation val="minMax"/>
        </c:scaling>
        <c:delete val="0"/>
        <c:axPos val="b"/>
        <c:numFmt formatCode="General" sourceLinked="0"/>
        <c:majorTickMark val="out"/>
        <c:minorTickMark val="none"/>
        <c:tickLblPos val="nextTo"/>
        <c:crossAx val="110574976"/>
        <c:crosses val="autoZero"/>
        <c:auto val="1"/>
        <c:lblAlgn val="ctr"/>
        <c:lblOffset val="100"/>
        <c:noMultiLvlLbl val="0"/>
      </c:catAx>
      <c:valAx>
        <c:axId val="110574976"/>
        <c:scaling>
          <c:orientation val="minMax"/>
        </c:scaling>
        <c:delete val="0"/>
        <c:axPos val="l"/>
        <c:majorGridlines/>
        <c:numFmt formatCode="0.0%" sourceLinked="1"/>
        <c:majorTickMark val="out"/>
        <c:minorTickMark val="none"/>
        <c:tickLblPos val="nextTo"/>
        <c:crossAx val="110573440"/>
        <c:crosses val="autoZero"/>
        <c:crossBetween val="between"/>
      </c:valAx>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'Graf Kammermitglieder, Besch'!$I$3</c:f>
              <c:strCache>
                <c:ptCount val="1"/>
                <c:pt idx="0">
                  <c:v>Anteil d.Sparte in %</c:v>
                </c:pt>
              </c:strCache>
            </c:strRef>
          </c:tx>
          <c:dPt>
            <c:idx val="0"/>
            <c:bubble3D val="0"/>
            <c:spPr>
              <a:solidFill>
                <a:schemeClr val="tx2">
                  <a:lumMod val="75000"/>
                </a:schemeClr>
              </a:solidFill>
            </c:spPr>
            <c:extLst>
              <c:ext xmlns:c16="http://schemas.microsoft.com/office/drawing/2014/chart" uri="{C3380CC4-5D6E-409C-BE32-E72D297353CC}">
                <c16:uniqueId val="{00000000-B08F-4228-B8C6-BEDA70350A95}"/>
              </c:ext>
            </c:extLst>
          </c:dPt>
          <c:dPt>
            <c:idx val="1"/>
            <c:bubble3D val="0"/>
            <c:spPr>
              <a:solidFill>
                <a:srgbClr val="FFFF00"/>
              </a:solidFill>
            </c:spPr>
            <c:extLst>
              <c:ext xmlns:c16="http://schemas.microsoft.com/office/drawing/2014/chart" uri="{C3380CC4-5D6E-409C-BE32-E72D297353CC}">
                <c16:uniqueId val="{00000007-6C48-4739-8322-60FF88A30AF3}"/>
              </c:ext>
            </c:extLst>
          </c:dPt>
          <c:dPt>
            <c:idx val="2"/>
            <c:bubble3D val="0"/>
            <c:spPr>
              <a:solidFill>
                <a:srgbClr val="FF0000"/>
              </a:solidFill>
            </c:spPr>
            <c:extLst>
              <c:ext xmlns:c16="http://schemas.microsoft.com/office/drawing/2014/chart" uri="{C3380CC4-5D6E-409C-BE32-E72D297353CC}">
                <c16:uniqueId val="{00000001-B08F-4228-B8C6-BEDA70350A95}"/>
              </c:ext>
            </c:extLst>
          </c:dPt>
          <c:dPt>
            <c:idx val="4"/>
            <c:bubble3D val="0"/>
            <c:spPr>
              <a:solidFill>
                <a:schemeClr val="accent3">
                  <a:lumMod val="50000"/>
                </a:schemeClr>
              </a:solidFill>
            </c:spPr>
            <c:extLst>
              <c:ext xmlns:c16="http://schemas.microsoft.com/office/drawing/2014/chart" uri="{C3380CC4-5D6E-409C-BE32-E72D297353CC}">
                <c16:uniqueId val="{00000002-B08F-4228-B8C6-BEDA70350A95}"/>
              </c:ext>
            </c:extLst>
          </c:dPt>
          <c:dPt>
            <c:idx val="5"/>
            <c:bubble3D val="0"/>
            <c:spPr>
              <a:solidFill>
                <a:schemeClr val="accent4">
                  <a:lumMod val="50000"/>
                </a:schemeClr>
              </a:solidFill>
            </c:spPr>
            <c:extLst>
              <c:ext xmlns:c16="http://schemas.microsoft.com/office/drawing/2014/chart" uri="{C3380CC4-5D6E-409C-BE32-E72D297353CC}">
                <c16:uniqueId val="{00000008-6C48-4739-8322-60FF88A30AF3}"/>
              </c:ext>
            </c:extLst>
          </c:dPt>
          <c:dPt>
            <c:idx val="6"/>
            <c:bubble3D val="0"/>
            <c:spPr>
              <a:solidFill>
                <a:schemeClr val="tx1">
                  <a:lumMod val="75000"/>
                  <a:lumOff val="25000"/>
                </a:schemeClr>
              </a:solidFill>
            </c:spPr>
            <c:extLst>
              <c:ext xmlns:c16="http://schemas.microsoft.com/office/drawing/2014/chart" uri="{C3380CC4-5D6E-409C-BE32-E72D297353CC}">
                <c16:uniqueId val="{00000006-6C48-4739-8322-60FF88A30AF3}"/>
              </c:ext>
            </c:extLst>
          </c:dPt>
          <c:dLbls>
            <c:spPr>
              <a:noFill/>
              <a:ln>
                <a:noFill/>
              </a:ln>
              <a:effectLst/>
            </c:spPr>
            <c:dLblPos val="outEnd"/>
            <c:showLegendKey val="0"/>
            <c:showVal val="1"/>
            <c:showCatName val="0"/>
            <c:showSerName val="0"/>
            <c:showPercent val="0"/>
            <c:showBubbleSize val="0"/>
            <c:showLeaderLines val="1"/>
            <c:extLst>
              <c:ext xmlns:c15="http://schemas.microsoft.com/office/drawing/2012/chart" uri="{CE6537A1-D6FC-4f65-9D91-7224C49458BB}"/>
            </c:extLst>
          </c:dLbls>
          <c:cat>
            <c:strRef>
              <c:f>'Graf Kammermitglieder, Besch'!$H$4:$H$10</c:f>
              <c:strCache>
                <c:ptCount val="7"/>
                <c:pt idx="0">
                  <c:v>Gewerbe und Handwerk</c:v>
                </c:pt>
                <c:pt idx="1">
                  <c:v>Industrie</c:v>
                </c:pt>
                <c:pt idx="2">
                  <c:v>Handel</c:v>
                </c:pt>
                <c:pt idx="3">
                  <c:v>Bank und Versicherung</c:v>
                </c:pt>
                <c:pt idx="4">
                  <c:v>Transport und Verkehr</c:v>
                </c:pt>
                <c:pt idx="5">
                  <c:v>Tourismus und Freizeitwirtschaft</c:v>
                </c:pt>
                <c:pt idx="6">
                  <c:v>Information und Consulting</c:v>
                </c:pt>
              </c:strCache>
            </c:strRef>
          </c:cat>
          <c:val>
            <c:numRef>
              <c:f>'Graf Kammermitglieder, Besch'!$I$4:$I$10</c:f>
              <c:numCache>
                <c:formatCode>0.0%</c:formatCode>
                <c:ptCount val="7"/>
                <c:pt idx="0">
                  <c:v>0.45</c:v>
                </c:pt>
                <c:pt idx="1">
                  <c:v>1.2E-2</c:v>
                </c:pt>
                <c:pt idx="2">
                  <c:v>0.24</c:v>
                </c:pt>
                <c:pt idx="3">
                  <c:v>2E-3</c:v>
                </c:pt>
                <c:pt idx="4">
                  <c:v>4.2999999999999997E-2</c:v>
                </c:pt>
                <c:pt idx="5">
                  <c:v>0.104</c:v>
                </c:pt>
                <c:pt idx="6">
                  <c:v>0.15</c:v>
                </c:pt>
              </c:numCache>
            </c:numRef>
          </c:val>
          <c:extLst>
            <c:ext xmlns:c16="http://schemas.microsoft.com/office/drawing/2014/chart" uri="{C3380CC4-5D6E-409C-BE32-E72D297353CC}">
              <c16:uniqueId val="{00000000-837B-4FCE-877C-7AC2334098C9}"/>
            </c:ext>
          </c:extLst>
        </c:ser>
        <c:dLbls>
          <c:showLegendKey val="0"/>
          <c:showVal val="0"/>
          <c:showCatName val="0"/>
          <c:showSerName val="0"/>
          <c:showPercent val="0"/>
          <c:showBubbleSize val="0"/>
          <c:showLeaderLines val="1"/>
        </c:dLbls>
        <c:firstSliceAng val="0"/>
      </c:pieChart>
    </c:plotArea>
    <c:legend>
      <c:legendPos val="r"/>
      <c:overlay val="0"/>
    </c:legend>
    <c:plotVisOnly val="1"/>
    <c:dispBlanksAs val="gap"/>
    <c:showDLblsOverMax val="0"/>
  </c:chart>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spPr>
              <a:solidFill>
                <a:schemeClr val="tx2">
                  <a:lumMod val="50000"/>
                </a:schemeClr>
              </a:solidFill>
            </c:spPr>
            <c:extLst>
              <c:ext xmlns:c16="http://schemas.microsoft.com/office/drawing/2014/chart" uri="{C3380CC4-5D6E-409C-BE32-E72D297353CC}">
                <c16:uniqueId val="{00000000-5CEF-442D-A61C-5708E3DDD151}"/>
              </c:ext>
            </c:extLst>
          </c:dPt>
          <c:dPt>
            <c:idx val="1"/>
            <c:bubble3D val="0"/>
            <c:spPr>
              <a:solidFill>
                <a:srgbClr val="FF0000"/>
              </a:solidFill>
            </c:spPr>
            <c:extLst>
              <c:ext xmlns:c16="http://schemas.microsoft.com/office/drawing/2014/chart" uri="{C3380CC4-5D6E-409C-BE32-E72D297353CC}">
                <c16:uniqueId val="{00000001-5CEF-442D-A61C-5708E3DDD151}"/>
              </c:ext>
            </c:extLst>
          </c:dPt>
          <c:dPt>
            <c:idx val="2"/>
            <c:bubble3D val="0"/>
            <c:spPr>
              <a:solidFill>
                <a:srgbClr val="FFFF00"/>
              </a:solidFill>
            </c:spPr>
            <c:extLst>
              <c:ext xmlns:c16="http://schemas.microsoft.com/office/drawing/2014/chart" uri="{C3380CC4-5D6E-409C-BE32-E72D297353CC}">
                <c16:uniqueId val="{00000002-5CEF-442D-A61C-5708E3DDD151}"/>
              </c:ext>
            </c:extLst>
          </c:dPt>
          <c:dPt>
            <c:idx val="3"/>
            <c:bubble3D val="0"/>
            <c:spPr>
              <a:solidFill>
                <a:schemeClr val="accent4">
                  <a:lumMod val="50000"/>
                </a:schemeClr>
              </a:solidFill>
            </c:spPr>
            <c:extLst>
              <c:ext xmlns:c16="http://schemas.microsoft.com/office/drawing/2014/chart" uri="{C3380CC4-5D6E-409C-BE32-E72D297353CC}">
                <c16:uniqueId val="{00000003-5CEF-442D-A61C-5708E3DDD151}"/>
              </c:ext>
            </c:extLst>
          </c:dPt>
          <c:dPt>
            <c:idx val="4"/>
            <c:bubble3D val="0"/>
            <c:spPr>
              <a:solidFill>
                <a:schemeClr val="accent3">
                  <a:lumMod val="50000"/>
                </a:schemeClr>
              </a:solidFill>
            </c:spPr>
            <c:extLst>
              <c:ext xmlns:c16="http://schemas.microsoft.com/office/drawing/2014/chart" uri="{C3380CC4-5D6E-409C-BE32-E72D297353CC}">
                <c16:uniqueId val="{00000004-5CEF-442D-A61C-5708E3DDD151}"/>
              </c:ext>
            </c:extLst>
          </c:dPt>
          <c:dPt>
            <c:idx val="5"/>
            <c:bubble3D val="0"/>
            <c:spPr>
              <a:solidFill>
                <a:schemeClr val="accent6">
                  <a:lumMod val="75000"/>
                </a:schemeClr>
              </a:solidFill>
            </c:spPr>
            <c:extLst>
              <c:ext xmlns:c16="http://schemas.microsoft.com/office/drawing/2014/chart" uri="{C3380CC4-5D6E-409C-BE32-E72D297353CC}">
                <c16:uniqueId val="{00000005-5CEF-442D-A61C-5708E3DDD151}"/>
              </c:ext>
            </c:extLst>
          </c:dPt>
          <c:dPt>
            <c:idx val="6"/>
            <c:bubble3D val="0"/>
            <c:spPr>
              <a:solidFill>
                <a:schemeClr val="tx1">
                  <a:lumMod val="75000"/>
                  <a:lumOff val="25000"/>
                </a:schemeClr>
              </a:solidFill>
            </c:spPr>
            <c:extLst>
              <c:ext xmlns:c16="http://schemas.microsoft.com/office/drawing/2014/chart" uri="{C3380CC4-5D6E-409C-BE32-E72D297353CC}">
                <c16:uniqueId val="{00000006-5CEF-442D-A61C-5708E3DDD151}"/>
              </c:ext>
            </c:extLst>
          </c:dPt>
          <c:dLbls>
            <c:dLbl>
              <c:idx val="0"/>
              <c:layout>
                <c:manualLayout>
                  <c:x val="1.2152668416447901E-2"/>
                  <c:y val="6.24599008457275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CEF-442D-A61C-5708E3DDD151}"/>
                </c:ext>
              </c:extLst>
            </c:dLbl>
            <c:dLbl>
              <c:idx val="1"/>
              <c:layout>
                <c:manualLayout>
                  <c:x val="-4.2025371828521398E-3"/>
                  <c:y val="-2.421687996235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CEF-442D-A61C-5708E3DDD151}"/>
                </c:ext>
              </c:extLst>
            </c:dLbl>
            <c:dLbl>
              <c:idx val="2"/>
              <c:layout>
                <c:manualLayout>
                  <c:x val="4.2029746281714801E-3"/>
                  <c:y val="-2.91739574219888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CEF-442D-A61C-5708E3DDD151}"/>
                </c:ext>
              </c:extLst>
            </c:dLbl>
            <c:dLbl>
              <c:idx val="3"/>
              <c:layout>
                <c:manualLayout>
                  <c:x val="2.7467191601049899E-3"/>
                  <c:y val="-1.75775012142353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CEF-442D-A61C-5708E3DDD151}"/>
                </c:ext>
              </c:extLst>
            </c:dLbl>
            <c:dLbl>
              <c:idx val="4"/>
              <c:layout>
                <c:manualLayout>
                  <c:x val="4.7658573928259004E-3"/>
                  <c:y val="1.744932925051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CEF-442D-A61C-5708E3DDD151}"/>
                </c:ext>
              </c:extLst>
            </c:dLbl>
            <c:dLbl>
              <c:idx val="5"/>
              <c:layout>
                <c:manualLayout>
                  <c:x val="-7.8484251968503997E-3"/>
                  <c:y val="4.35906969962088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CEF-442D-A61C-5708E3DDD151}"/>
                </c:ext>
              </c:extLst>
            </c:dLbl>
            <c:dLbl>
              <c:idx val="6"/>
              <c:layout>
                <c:manualLayout>
                  <c:x val="1.5036745406824099E-2"/>
                  <c:y val="1.09188922016340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CEF-442D-A61C-5708E3DDD151}"/>
                </c:ext>
              </c:extLst>
            </c:dLbl>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'Graf Kammermitglieder, Besch'!$A$33:$A$39</c:f>
              <c:strCache>
                <c:ptCount val="7"/>
                <c:pt idx="0">
                  <c:v>Gewerbe und Handwerk</c:v>
                </c:pt>
                <c:pt idx="1">
                  <c:v>Industrie</c:v>
                </c:pt>
                <c:pt idx="2">
                  <c:v>Handel</c:v>
                </c:pt>
                <c:pt idx="3">
                  <c:v>Bank und Versicherung</c:v>
                </c:pt>
                <c:pt idx="4">
                  <c:v>Transport und Verkehr</c:v>
                </c:pt>
                <c:pt idx="5">
                  <c:v>Tourismus und Freizeitwirtschaft</c:v>
                </c:pt>
                <c:pt idx="6">
                  <c:v>Information und Consulting</c:v>
                </c:pt>
              </c:strCache>
            </c:strRef>
          </c:cat>
          <c:val>
            <c:numRef>
              <c:f>'Graf Kammermitglieder, Besch'!$B$33:$B$39</c:f>
              <c:numCache>
                <c:formatCode>0.0%</c:formatCode>
                <c:ptCount val="7"/>
                <c:pt idx="0">
                  <c:v>0.29789321405410796</c:v>
                </c:pt>
                <c:pt idx="1">
                  <c:v>2.4210578825720416E-2</c:v>
                </c:pt>
                <c:pt idx="2">
                  <c:v>0.17490314105655233</c:v>
                </c:pt>
                <c:pt idx="3">
                  <c:v>3.4885847785962522E-2</c:v>
                </c:pt>
                <c:pt idx="4">
                  <c:v>6.9131511997206477E-2</c:v>
                </c:pt>
                <c:pt idx="5">
                  <c:v>0.12506027702489234</c:v>
                </c:pt>
                <c:pt idx="6">
                  <c:v>4.940221819451604E-2</c:v>
                </c:pt>
              </c:numCache>
            </c:numRef>
          </c:val>
          <c:extLst>
            <c:ext xmlns:c16="http://schemas.microsoft.com/office/drawing/2014/chart" uri="{C3380CC4-5D6E-409C-BE32-E72D297353CC}">
              <c16:uniqueId val="{00000007-5CEF-442D-A61C-5708E3DDD151}"/>
            </c:ext>
          </c:extLst>
        </c:ser>
        <c:dLbls>
          <c:showLegendKey val="0"/>
          <c:showVal val="0"/>
          <c:showCatName val="0"/>
          <c:showSerName val="0"/>
          <c:showPercent val="0"/>
          <c:showBubbleSize val="0"/>
          <c:showLeaderLines val="1"/>
        </c:dLbls>
        <c:firstSliceAng val="0"/>
      </c:pieChart>
    </c:plotArea>
    <c:legend>
      <c:legendPos val="r"/>
      <c:overlay val="0"/>
    </c:legend>
    <c:plotVisOnly val="1"/>
    <c:dispBlanksAs val="gap"/>
    <c:showDLblsOverMax val="0"/>
  </c:chart>
  <c:printSettings>
    <c:headerFooter/>
    <c:pageMargins b="0.78740157499999996" l="0.7" r="0.7" t="0.78740157499999996" header="0.3" footer="0.3"/>
    <c:pageSetup paperSize="9" orientation="landscape"/>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'Besch gewerbl Wirtschaft'!$A$7</c:f>
              <c:strCache>
                <c:ptCount val="1"/>
                <c:pt idx="0">
                  <c:v>Gewerbe</c:v>
                </c:pt>
              </c:strCache>
            </c:strRef>
          </c:tx>
          <c:spPr>
            <a:ln>
              <a:solidFill>
                <a:srgbClr val="FF0000"/>
              </a:solidFill>
            </a:ln>
          </c:spPr>
          <c:marker>
            <c:symbol val="none"/>
          </c:marker>
          <c:cat>
            <c:numRef>
              <c:f>'Besch gewerbl Wirtschaft'!$B$6:$N$6</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'Besch gewerbl Wirtschaft'!$B$7:$N$7</c:f>
              <c:numCache>
                <c:formatCode>#,##0</c:formatCode>
                <c:ptCount val="13"/>
                <c:pt idx="0">
                  <c:v>29315</c:v>
                </c:pt>
                <c:pt idx="1">
                  <c:v>30347</c:v>
                </c:pt>
                <c:pt idx="2">
                  <c:v>30334</c:v>
                </c:pt>
                <c:pt idx="3">
                  <c:v>30645</c:v>
                </c:pt>
                <c:pt idx="4">
                  <c:v>30950</c:v>
                </c:pt>
                <c:pt idx="5">
                  <c:v>30647</c:v>
                </c:pt>
                <c:pt idx="6">
                  <c:v>31812</c:v>
                </c:pt>
                <c:pt idx="7">
                  <c:v>32875</c:v>
                </c:pt>
                <c:pt idx="8">
                  <c:v>34850</c:v>
                </c:pt>
                <c:pt idx="9">
                  <c:v>35140</c:v>
                </c:pt>
                <c:pt idx="10">
                  <c:v>34690</c:v>
                </c:pt>
                <c:pt idx="11">
                  <c:v>35278</c:v>
                </c:pt>
                <c:pt idx="12">
                  <c:v>35830</c:v>
                </c:pt>
              </c:numCache>
            </c:numRef>
          </c:val>
          <c:smooth val="0"/>
          <c:extLst>
            <c:ext xmlns:c16="http://schemas.microsoft.com/office/drawing/2014/chart" uri="{C3380CC4-5D6E-409C-BE32-E72D297353CC}">
              <c16:uniqueId val="{00000000-0176-4535-ACA1-CDB33DCB940C}"/>
            </c:ext>
          </c:extLst>
        </c:ser>
        <c:ser>
          <c:idx val="1"/>
          <c:order val="1"/>
          <c:tx>
            <c:strRef>
              <c:f>'Besch gewerbl Wirtschaft'!$A$8</c:f>
              <c:strCache>
                <c:ptCount val="1"/>
                <c:pt idx="0">
                  <c:v>Industrie</c:v>
                </c:pt>
              </c:strCache>
            </c:strRef>
          </c:tx>
          <c:spPr>
            <a:ln>
              <a:solidFill>
                <a:schemeClr val="bg1">
                  <a:lumMod val="85000"/>
                </a:schemeClr>
              </a:solidFill>
            </a:ln>
          </c:spPr>
          <c:marker>
            <c:symbol val="none"/>
          </c:marker>
          <c:cat>
            <c:numRef>
              <c:f>'Besch gewerbl Wirtschaft'!$B$6:$N$6</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'Besch gewerbl Wirtschaft'!$B$8:$N$8</c:f>
              <c:numCache>
                <c:formatCode>#,##0</c:formatCode>
                <c:ptCount val="13"/>
                <c:pt idx="0">
                  <c:v>25306</c:v>
                </c:pt>
                <c:pt idx="1">
                  <c:v>25856</c:v>
                </c:pt>
                <c:pt idx="2">
                  <c:v>26478</c:v>
                </c:pt>
                <c:pt idx="3">
                  <c:v>26654</c:v>
                </c:pt>
                <c:pt idx="4">
                  <c:v>26738</c:v>
                </c:pt>
                <c:pt idx="5">
                  <c:v>27978</c:v>
                </c:pt>
                <c:pt idx="6">
                  <c:v>27970</c:v>
                </c:pt>
                <c:pt idx="7">
                  <c:v>29078</c:v>
                </c:pt>
                <c:pt idx="8">
                  <c:v>29229</c:v>
                </c:pt>
                <c:pt idx="9">
                  <c:v>29968</c:v>
                </c:pt>
                <c:pt idx="10">
                  <c:v>29667</c:v>
                </c:pt>
                <c:pt idx="11">
                  <c:v>29573</c:v>
                </c:pt>
                <c:pt idx="12">
                  <c:v>29912</c:v>
                </c:pt>
              </c:numCache>
            </c:numRef>
          </c:val>
          <c:smooth val="0"/>
          <c:extLst>
            <c:ext xmlns:c16="http://schemas.microsoft.com/office/drawing/2014/chart" uri="{C3380CC4-5D6E-409C-BE32-E72D297353CC}">
              <c16:uniqueId val="{00000001-0176-4535-ACA1-CDB33DCB940C}"/>
            </c:ext>
          </c:extLst>
        </c:ser>
        <c:ser>
          <c:idx val="2"/>
          <c:order val="2"/>
          <c:tx>
            <c:strRef>
              <c:f>'Besch gewerbl Wirtschaft'!$A$9</c:f>
              <c:strCache>
                <c:ptCount val="1"/>
                <c:pt idx="0">
                  <c:v>Handel</c:v>
                </c:pt>
              </c:strCache>
            </c:strRef>
          </c:tx>
          <c:spPr>
            <a:ln>
              <a:solidFill>
                <a:schemeClr val="bg1">
                  <a:lumMod val="75000"/>
                </a:schemeClr>
              </a:solidFill>
            </a:ln>
          </c:spPr>
          <c:marker>
            <c:symbol val="none"/>
          </c:marker>
          <c:cat>
            <c:numRef>
              <c:f>'Besch gewerbl Wirtschaft'!$B$6:$N$6</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'Besch gewerbl Wirtschaft'!$B$9:$N$9</c:f>
              <c:numCache>
                <c:formatCode>#,##0</c:formatCode>
                <c:ptCount val="13"/>
                <c:pt idx="0">
                  <c:v>18499</c:v>
                </c:pt>
                <c:pt idx="1">
                  <c:v>18635</c:v>
                </c:pt>
                <c:pt idx="2" formatCode="General">
                  <c:v>19181</c:v>
                </c:pt>
                <c:pt idx="3" formatCode="General">
                  <c:v>19526</c:v>
                </c:pt>
                <c:pt idx="4" formatCode="General">
                  <c:v>19535</c:v>
                </c:pt>
                <c:pt idx="5" formatCode="General">
                  <c:v>19455</c:v>
                </c:pt>
                <c:pt idx="6" formatCode="General">
                  <c:v>20102</c:v>
                </c:pt>
                <c:pt idx="7" formatCode="General">
                  <c:v>20806</c:v>
                </c:pt>
                <c:pt idx="8">
                  <c:v>21158</c:v>
                </c:pt>
                <c:pt idx="9" formatCode="General">
                  <c:v>20998</c:v>
                </c:pt>
                <c:pt idx="10">
                  <c:v>20885</c:v>
                </c:pt>
                <c:pt idx="11">
                  <c:v>21066</c:v>
                </c:pt>
                <c:pt idx="12">
                  <c:v>21037</c:v>
                </c:pt>
              </c:numCache>
            </c:numRef>
          </c:val>
          <c:smooth val="0"/>
          <c:extLst>
            <c:ext xmlns:c16="http://schemas.microsoft.com/office/drawing/2014/chart" uri="{C3380CC4-5D6E-409C-BE32-E72D297353CC}">
              <c16:uniqueId val="{00000002-0176-4535-ACA1-CDB33DCB940C}"/>
            </c:ext>
          </c:extLst>
        </c:ser>
        <c:ser>
          <c:idx val="3"/>
          <c:order val="3"/>
          <c:tx>
            <c:strRef>
              <c:f>'Besch gewerbl Wirtschaft'!$A$10</c:f>
              <c:strCache>
                <c:ptCount val="1"/>
                <c:pt idx="0">
                  <c:v>Bank u. Versicherung</c:v>
                </c:pt>
              </c:strCache>
            </c:strRef>
          </c:tx>
          <c:spPr>
            <a:ln>
              <a:solidFill>
                <a:schemeClr val="tx1">
                  <a:lumMod val="95000"/>
                  <a:lumOff val="5000"/>
                </a:schemeClr>
              </a:solidFill>
            </a:ln>
          </c:spPr>
          <c:marker>
            <c:symbol val="none"/>
          </c:marker>
          <c:cat>
            <c:numRef>
              <c:f>'Besch gewerbl Wirtschaft'!$B$6:$N$6</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'Besch gewerbl Wirtschaft'!$B$10:$N$10</c:f>
              <c:numCache>
                <c:formatCode>#,##0</c:formatCode>
                <c:ptCount val="13"/>
                <c:pt idx="0">
                  <c:v>4700</c:v>
                </c:pt>
                <c:pt idx="1">
                  <c:v>4649</c:v>
                </c:pt>
                <c:pt idx="2">
                  <c:v>4627</c:v>
                </c:pt>
                <c:pt idx="3">
                  <c:v>4532</c:v>
                </c:pt>
                <c:pt idx="4">
                  <c:v>4394</c:v>
                </c:pt>
                <c:pt idx="5">
                  <c:v>4343</c:v>
                </c:pt>
                <c:pt idx="6">
                  <c:v>4309</c:v>
                </c:pt>
                <c:pt idx="7">
                  <c:v>4260</c:v>
                </c:pt>
                <c:pt idx="8">
                  <c:v>4018</c:v>
                </c:pt>
                <c:pt idx="9">
                  <c:v>4199</c:v>
                </c:pt>
                <c:pt idx="10">
                  <c:v>4133</c:v>
                </c:pt>
                <c:pt idx="11">
                  <c:v>4261</c:v>
                </c:pt>
                <c:pt idx="12">
                  <c:v>4196</c:v>
                </c:pt>
              </c:numCache>
            </c:numRef>
          </c:val>
          <c:smooth val="0"/>
          <c:extLst>
            <c:ext xmlns:c16="http://schemas.microsoft.com/office/drawing/2014/chart" uri="{C3380CC4-5D6E-409C-BE32-E72D297353CC}">
              <c16:uniqueId val="{00000003-0176-4535-ACA1-CDB33DCB940C}"/>
            </c:ext>
          </c:extLst>
        </c:ser>
        <c:ser>
          <c:idx val="4"/>
          <c:order val="4"/>
          <c:tx>
            <c:strRef>
              <c:f>'Besch gewerbl Wirtschaft'!$A$11</c:f>
              <c:strCache>
                <c:ptCount val="1"/>
                <c:pt idx="0">
                  <c:v>Transport u. Verkehr</c:v>
                </c:pt>
              </c:strCache>
            </c:strRef>
          </c:tx>
          <c:spPr>
            <a:ln>
              <a:solidFill>
                <a:schemeClr val="tx1">
                  <a:lumMod val="65000"/>
                  <a:lumOff val="35000"/>
                </a:schemeClr>
              </a:solidFill>
            </a:ln>
          </c:spPr>
          <c:marker>
            <c:symbol val="none"/>
          </c:marker>
          <c:cat>
            <c:numRef>
              <c:f>'Besch gewerbl Wirtschaft'!$B$6:$N$6</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'Besch gewerbl Wirtschaft'!$B$11:$N$11</c:f>
              <c:numCache>
                <c:formatCode>General</c:formatCode>
                <c:ptCount val="13"/>
                <c:pt idx="0" formatCode="#,##0">
                  <c:v>7540</c:v>
                </c:pt>
                <c:pt idx="1">
                  <c:v>7427</c:v>
                </c:pt>
                <c:pt idx="2">
                  <c:v>7606</c:v>
                </c:pt>
                <c:pt idx="3">
                  <c:v>7695</c:v>
                </c:pt>
                <c:pt idx="4">
                  <c:v>7819</c:v>
                </c:pt>
                <c:pt idx="5">
                  <c:v>7590</c:v>
                </c:pt>
                <c:pt idx="6" formatCode="#,##0">
                  <c:v>7883</c:v>
                </c:pt>
                <c:pt idx="7" formatCode="#,##0">
                  <c:v>7924</c:v>
                </c:pt>
                <c:pt idx="8" formatCode="#,##0">
                  <c:v>8183</c:v>
                </c:pt>
                <c:pt idx="9" formatCode="#,##0">
                  <c:v>8417</c:v>
                </c:pt>
                <c:pt idx="10" formatCode="#,##0">
                  <c:v>8071</c:v>
                </c:pt>
                <c:pt idx="11" formatCode="#,##0">
                  <c:v>8074</c:v>
                </c:pt>
                <c:pt idx="12" formatCode="#,##0">
                  <c:v>8315</c:v>
                </c:pt>
              </c:numCache>
            </c:numRef>
          </c:val>
          <c:smooth val="0"/>
          <c:extLst>
            <c:ext xmlns:c16="http://schemas.microsoft.com/office/drawing/2014/chart" uri="{C3380CC4-5D6E-409C-BE32-E72D297353CC}">
              <c16:uniqueId val="{00000004-0176-4535-ACA1-CDB33DCB940C}"/>
            </c:ext>
          </c:extLst>
        </c:ser>
        <c:ser>
          <c:idx val="5"/>
          <c:order val="5"/>
          <c:tx>
            <c:strRef>
              <c:f>'Besch gewerbl Wirtschaft'!$A$12</c:f>
              <c:strCache>
                <c:ptCount val="1"/>
                <c:pt idx="0">
                  <c:v>Touismus</c:v>
                </c:pt>
              </c:strCache>
            </c:strRef>
          </c:tx>
          <c:spPr>
            <a:ln>
              <a:solidFill>
                <a:schemeClr val="bg1">
                  <a:lumMod val="50000"/>
                </a:schemeClr>
              </a:solidFill>
            </a:ln>
          </c:spPr>
          <c:marker>
            <c:symbol val="none"/>
          </c:marker>
          <c:cat>
            <c:numRef>
              <c:f>'Besch gewerbl Wirtschaft'!$B$6:$N$6</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'Besch gewerbl Wirtschaft'!$B$12:$N$12</c:f>
              <c:numCache>
                <c:formatCode>#,##0</c:formatCode>
                <c:ptCount val="13"/>
                <c:pt idx="0">
                  <c:v>12126</c:v>
                </c:pt>
                <c:pt idx="1">
                  <c:v>12534</c:v>
                </c:pt>
                <c:pt idx="2">
                  <c:v>13037</c:v>
                </c:pt>
                <c:pt idx="3">
                  <c:v>13142</c:v>
                </c:pt>
                <c:pt idx="4">
                  <c:v>13381</c:v>
                </c:pt>
                <c:pt idx="5">
                  <c:v>12281</c:v>
                </c:pt>
                <c:pt idx="6">
                  <c:v>12832</c:v>
                </c:pt>
                <c:pt idx="7">
                  <c:v>15206</c:v>
                </c:pt>
                <c:pt idx="8">
                  <c:v>14900</c:v>
                </c:pt>
                <c:pt idx="9">
                  <c:v>14846</c:v>
                </c:pt>
                <c:pt idx="10">
                  <c:v>12737</c:v>
                </c:pt>
                <c:pt idx="11">
                  <c:v>13202</c:v>
                </c:pt>
                <c:pt idx="12">
                  <c:v>15042</c:v>
                </c:pt>
              </c:numCache>
            </c:numRef>
          </c:val>
          <c:smooth val="0"/>
          <c:extLst>
            <c:ext xmlns:c16="http://schemas.microsoft.com/office/drawing/2014/chart" uri="{C3380CC4-5D6E-409C-BE32-E72D297353CC}">
              <c16:uniqueId val="{00000005-0176-4535-ACA1-CDB33DCB940C}"/>
            </c:ext>
          </c:extLst>
        </c:ser>
        <c:ser>
          <c:idx val="6"/>
          <c:order val="6"/>
          <c:tx>
            <c:strRef>
              <c:f>'Besch gewerbl Wirtschaft'!$A$13</c:f>
              <c:strCache>
                <c:ptCount val="1"/>
                <c:pt idx="0">
                  <c:v>Information u. Consulting</c:v>
                </c:pt>
              </c:strCache>
            </c:strRef>
          </c:tx>
          <c:spPr>
            <a:ln>
              <a:solidFill>
                <a:schemeClr val="tx1">
                  <a:lumMod val="75000"/>
                  <a:lumOff val="25000"/>
                </a:schemeClr>
              </a:solidFill>
            </a:ln>
          </c:spPr>
          <c:marker>
            <c:symbol val="none"/>
          </c:marker>
          <c:cat>
            <c:numRef>
              <c:f>'Besch gewerbl Wirtschaft'!$B$6:$N$6</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'Besch gewerbl Wirtschaft'!$B$13:$N$13</c:f>
              <c:numCache>
                <c:formatCode>#,##0</c:formatCode>
                <c:ptCount val="13"/>
                <c:pt idx="0">
                  <c:v>4992</c:v>
                </c:pt>
                <c:pt idx="1">
                  <c:v>5229</c:v>
                </c:pt>
                <c:pt idx="2">
                  <c:v>5469</c:v>
                </c:pt>
                <c:pt idx="3">
                  <c:v>5650</c:v>
                </c:pt>
                <c:pt idx="4">
                  <c:v>5762</c:v>
                </c:pt>
                <c:pt idx="5">
                  <c:v>5281</c:v>
                </c:pt>
                <c:pt idx="6">
                  <c:v>5262</c:v>
                </c:pt>
                <c:pt idx="7">
                  <c:v>5570</c:v>
                </c:pt>
                <c:pt idx="8">
                  <c:v>6203</c:v>
                </c:pt>
                <c:pt idx="9">
                  <c:v>5885</c:v>
                </c:pt>
                <c:pt idx="10">
                  <c:v>5796</c:v>
                </c:pt>
                <c:pt idx="11">
                  <c:v>5853</c:v>
                </c:pt>
                <c:pt idx="12">
                  <c:v>5947</c:v>
                </c:pt>
              </c:numCache>
            </c:numRef>
          </c:val>
          <c:smooth val="0"/>
          <c:extLst>
            <c:ext xmlns:c16="http://schemas.microsoft.com/office/drawing/2014/chart" uri="{C3380CC4-5D6E-409C-BE32-E72D297353CC}">
              <c16:uniqueId val="{00000006-0176-4535-ACA1-CDB33DCB940C}"/>
            </c:ext>
          </c:extLst>
        </c:ser>
        <c:dLbls>
          <c:showLegendKey val="0"/>
          <c:showVal val="0"/>
          <c:showCatName val="0"/>
          <c:showSerName val="0"/>
          <c:showPercent val="0"/>
          <c:showBubbleSize val="0"/>
        </c:dLbls>
        <c:smooth val="0"/>
        <c:axId val="110992384"/>
        <c:axId val="111006464"/>
      </c:lineChart>
      <c:catAx>
        <c:axId val="110992384"/>
        <c:scaling>
          <c:orientation val="minMax"/>
        </c:scaling>
        <c:delete val="0"/>
        <c:axPos val="b"/>
        <c:numFmt formatCode="General" sourceLinked="1"/>
        <c:majorTickMark val="out"/>
        <c:minorTickMark val="none"/>
        <c:tickLblPos val="nextTo"/>
        <c:crossAx val="111006464"/>
        <c:crosses val="autoZero"/>
        <c:auto val="1"/>
        <c:lblAlgn val="ctr"/>
        <c:lblOffset val="100"/>
        <c:noMultiLvlLbl val="0"/>
      </c:catAx>
      <c:valAx>
        <c:axId val="111006464"/>
        <c:scaling>
          <c:orientation val="minMax"/>
        </c:scaling>
        <c:delete val="0"/>
        <c:axPos val="l"/>
        <c:majorGridlines/>
        <c:numFmt formatCode="#,##0" sourceLinked="1"/>
        <c:majorTickMark val="out"/>
        <c:minorTickMark val="none"/>
        <c:tickLblPos val="nextTo"/>
        <c:crossAx val="110992384"/>
        <c:crosses val="autoZero"/>
        <c:crossBetween val="between"/>
      </c:valAx>
    </c:plotArea>
    <c:legend>
      <c:legendPos val="r"/>
      <c:legendEntry>
        <c:idx val="1"/>
        <c:txPr>
          <a:bodyPr/>
          <a:lstStyle/>
          <a:p>
            <a:pPr>
              <a:defRPr>
                <a:solidFill>
                  <a:sysClr val="windowText" lastClr="000000"/>
                </a:solidFill>
              </a:defRPr>
            </a:pPr>
            <a:endParaRPr lang="de-DE"/>
          </a:p>
        </c:txPr>
      </c:legendEntry>
      <c:overlay val="0"/>
    </c:legend>
    <c:plotVisOnly val="1"/>
    <c:dispBlanksAs val="gap"/>
    <c:showDLblsOverMax val="0"/>
  </c:chart>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'Größenkl IC, Überblick'!$B$17:$B$19</c:f>
              <c:strCache>
                <c:ptCount val="3"/>
                <c:pt idx="0">
                  <c:v>per 31.01.2023</c:v>
                </c:pt>
                <c:pt idx="2">
                  <c:v>Betriebe</c:v>
                </c:pt>
              </c:strCache>
            </c:strRef>
          </c:tx>
          <c:spPr>
            <a:solidFill>
              <a:schemeClr val="tx1">
                <a:lumMod val="65000"/>
                <a:lumOff val="35000"/>
              </a:schemeClr>
            </a:solidFill>
          </c:spPr>
          <c:invertIfNegative val="0"/>
          <c:cat>
            <c:strRef>
              <c:f>'Größenkl IC, Überblick'!$A$20:$A$23</c:f>
              <c:strCache>
                <c:ptCount val="4"/>
                <c:pt idx="0">
                  <c:v>1-9 Beschäftigte</c:v>
                </c:pt>
                <c:pt idx="1">
                  <c:v>10-49 Beschäftigte</c:v>
                </c:pt>
                <c:pt idx="2">
                  <c:v>50-249 Beschäftigte</c:v>
                </c:pt>
                <c:pt idx="3">
                  <c:v>250 u. mehr Beschäftigte</c:v>
                </c:pt>
              </c:strCache>
            </c:strRef>
          </c:cat>
          <c:val>
            <c:numRef>
              <c:f>'Größenkl IC, Überblick'!$B$20:$B$23</c:f>
              <c:numCache>
                <c:formatCode>0.0%</c:formatCode>
                <c:ptCount val="4"/>
                <c:pt idx="0">
                  <c:v>0.75459688826025462</c:v>
                </c:pt>
                <c:pt idx="1">
                  <c:v>0.20002357378595004</c:v>
                </c:pt>
                <c:pt idx="2">
                  <c:v>3.8661008958038659E-2</c:v>
                </c:pt>
                <c:pt idx="3">
                  <c:v>6.7185289957567189E-3</c:v>
                </c:pt>
              </c:numCache>
            </c:numRef>
          </c:val>
          <c:extLst>
            <c:ext xmlns:c16="http://schemas.microsoft.com/office/drawing/2014/chart" uri="{C3380CC4-5D6E-409C-BE32-E72D297353CC}">
              <c16:uniqueId val="{00000000-1A5E-4668-8525-E590DCC5EA74}"/>
            </c:ext>
          </c:extLst>
        </c:ser>
        <c:ser>
          <c:idx val="1"/>
          <c:order val="1"/>
          <c:tx>
            <c:strRef>
              <c:f>'Größenkl IC, Überblick'!$C$17:$C$19</c:f>
              <c:strCache>
                <c:ptCount val="3"/>
                <c:pt idx="0">
                  <c:v>per 31.01.2023</c:v>
                </c:pt>
                <c:pt idx="2">
                  <c:v>Beschäftigte</c:v>
                </c:pt>
              </c:strCache>
            </c:strRef>
          </c:tx>
          <c:spPr>
            <a:solidFill>
              <a:srgbClr val="FF0000"/>
            </a:solidFill>
          </c:spPr>
          <c:invertIfNegative val="0"/>
          <c:cat>
            <c:strRef>
              <c:f>'Größenkl IC, Überblick'!$A$20:$A$23</c:f>
              <c:strCache>
                <c:ptCount val="4"/>
                <c:pt idx="0">
                  <c:v>1-9 Beschäftigte</c:v>
                </c:pt>
                <c:pt idx="1">
                  <c:v>10-49 Beschäftigte</c:v>
                </c:pt>
                <c:pt idx="2">
                  <c:v>50-249 Beschäftigte</c:v>
                </c:pt>
                <c:pt idx="3">
                  <c:v>250 u. mehr Beschäftigte</c:v>
                </c:pt>
              </c:strCache>
            </c:strRef>
          </c:cat>
          <c:val>
            <c:numRef>
              <c:f>'Größenkl IC, Überblick'!$C$20:$C$23</c:f>
              <c:numCache>
                <c:formatCode>0.0%</c:formatCode>
                <c:ptCount val="4"/>
                <c:pt idx="0">
                  <c:v>0.15596404436253111</c:v>
                </c:pt>
                <c:pt idx="1">
                  <c:v>0.2796585507808711</c:v>
                </c:pt>
                <c:pt idx="2">
                  <c:v>0.2620525754195363</c:v>
                </c:pt>
                <c:pt idx="3">
                  <c:v>0.30231674588547225</c:v>
                </c:pt>
              </c:numCache>
            </c:numRef>
          </c:val>
          <c:extLst>
            <c:ext xmlns:c16="http://schemas.microsoft.com/office/drawing/2014/chart" uri="{C3380CC4-5D6E-409C-BE32-E72D297353CC}">
              <c16:uniqueId val="{00000001-1A5E-4668-8525-E590DCC5EA74}"/>
            </c:ext>
          </c:extLst>
        </c:ser>
        <c:dLbls>
          <c:showLegendKey val="0"/>
          <c:showVal val="0"/>
          <c:showCatName val="0"/>
          <c:showSerName val="0"/>
          <c:showPercent val="0"/>
          <c:showBubbleSize val="0"/>
        </c:dLbls>
        <c:gapWidth val="150"/>
        <c:axId val="111391488"/>
        <c:axId val="111393024"/>
      </c:barChart>
      <c:catAx>
        <c:axId val="111391488"/>
        <c:scaling>
          <c:orientation val="minMax"/>
        </c:scaling>
        <c:delete val="0"/>
        <c:axPos val="b"/>
        <c:numFmt formatCode="General" sourceLinked="0"/>
        <c:majorTickMark val="out"/>
        <c:minorTickMark val="none"/>
        <c:tickLblPos val="nextTo"/>
        <c:crossAx val="111393024"/>
        <c:crosses val="autoZero"/>
        <c:auto val="1"/>
        <c:lblAlgn val="ctr"/>
        <c:lblOffset val="100"/>
        <c:noMultiLvlLbl val="0"/>
      </c:catAx>
      <c:valAx>
        <c:axId val="111393024"/>
        <c:scaling>
          <c:orientation val="minMax"/>
        </c:scaling>
        <c:delete val="0"/>
        <c:axPos val="l"/>
        <c:majorGridlines/>
        <c:numFmt formatCode="0.0%" sourceLinked="1"/>
        <c:majorTickMark val="out"/>
        <c:minorTickMark val="none"/>
        <c:tickLblPos val="nextTo"/>
        <c:crossAx val="111391488"/>
        <c:crosses val="autoZero"/>
        <c:crossBetween val="between"/>
      </c:valAx>
    </c:plotArea>
    <c:legend>
      <c:legendPos val="b"/>
      <c:overlay val="0"/>
    </c:legend>
    <c:plotVisOnly val="1"/>
    <c:dispBlanksAs val="gap"/>
    <c:showDLblsOverMax val="0"/>
  </c:chart>
  <c:printSettings>
    <c:headerFooter/>
    <c:pageMargins b="0.78740157499999996" l="0.7" r="0.7" t="0.78740157499999996" header="0.3" footer="0.3"/>
    <c:pageSetup orientation="portrait"/>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5.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7.xml"/><Relationship Id="rId1" Type="http://schemas.openxmlformats.org/officeDocument/2006/relationships/chart" Target="../charts/chart6.xml"/></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8.xml"/></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9.xml"/></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10.xml"/></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11.xml"/></Relationships>
</file>

<file path=xl/drawings/_rels/drawing2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chart" Target="../charts/chart12.xml"/></Relationships>
</file>

<file path=xl/drawings/_rels/drawing2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chart" Target="../charts/chart13.xml"/></Relationships>
</file>

<file path=xl/drawings/_rels/drawing29.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4.png"/></Relationships>
</file>

<file path=xl/drawings/_rels/drawing3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14.xml"/></Relationships>
</file>

<file path=xl/drawings/_rels/drawing3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chart" Target="../charts/chart16.xml"/><Relationship Id="rId1" Type="http://schemas.openxmlformats.org/officeDocument/2006/relationships/chart" Target="../charts/chart15.xml"/></Relationships>
</file>

<file path=xl/drawings/_rels/drawing3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17.xml"/></Relationships>
</file>

<file path=xl/drawings/_rels/drawing3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18.xml"/></Relationships>
</file>

<file path=xl/drawings/_rels/drawing35.xml.rels><?xml version="1.0" encoding="UTF-8" standalone="yes"?>
<Relationships xmlns="http://schemas.openxmlformats.org/package/2006/relationships"><Relationship Id="rId1" Type="http://schemas.openxmlformats.org/officeDocument/2006/relationships/image" Target="../media/image4.png"/></Relationships>
</file>

<file path=xl/drawings/_rels/drawing36.xml.rels><?xml version="1.0" encoding="UTF-8" standalone="yes"?>
<Relationships xmlns="http://schemas.openxmlformats.org/package/2006/relationships"><Relationship Id="rId1" Type="http://schemas.openxmlformats.org/officeDocument/2006/relationships/image" Target="../media/image4.png"/></Relationships>
</file>

<file path=xl/drawings/_rels/drawing3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19.xml"/></Relationships>
</file>

<file path=xl/drawings/_rels/drawing38.xml.rels><?xml version="1.0" encoding="UTF-8" standalone="yes"?>
<Relationships xmlns="http://schemas.openxmlformats.org/package/2006/relationships"><Relationship Id="rId1" Type="http://schemas.openxmlformats.org/officeDocument/2006/relationships/image" Target="../media/image4.png"/></Relationships>
</file>

<file path=xl/drawings/_rels/drawing39.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4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20.xml"/></Relationships>
</file>

<file path=xl/drawings/_rels/drawing4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21.xml"/></Relationships>
</file>

<file path=xl/drawings/_rels/drawing4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22.xml"/></Relationships>
</file>

<file path=xl/drawings/_rels/drawing4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4.xml.rels><?xml version="1.0" encoding="UTF-8" standalone="yes"?>
<Relationships xmlns="http://schemas.openxmlformats.org/package/2006/relationships"><Relationship Id="rId1" Type="http://schemas.openxmlformats.org/officeDocument/2006/relationships/image" Target="../media/image4.png"/></Relationships>
</file>

<file path=xl/drawings/_rels/drawing4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chart" Target="../charts/chart24.xml"/><Relationship Id="rId1" Type="http://schemas.openxmlformats.org/officeDocument/2006/relationships/chart" Target="../charts/chart23.xml"/></Relationships>
</file>

<file path=xl/drawings/_rels/drawing46.xml.rels><?xml version="1.0" encoding="UTF-8" standalone="yes"?>
<Relationships xmlns="http://schemas.openxmlformats.org/package/2006/relationships"><Relationship Id="rId1" Type="http://schemas.openxmlformats.org/officeDocument/2006/relationships/image" Target="../media/image6.png"/></Relationships>
</file>

<file path=xl/drawings/_rels/drawing47.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49.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xml"/><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6</xdr:col>
      <xdr:colOff>400049</xdr:colOff>
      <xdr:row>2</xdr:row>
      <xdr:rowOff>124992</xdr:rowOff>
    </xdr:from>
    <xdr:to>
      <xdr:col>9</xdr:col>
      <xdr:colOff>0</xdr:colOff>
      <xdr:row>27</xdr:row>
      <xdr:rowOff>9525</xdr:rowOff>
    </xdr:to>
    <xdr:sp macro="" textlink="">
      <xdr:nvSpPr>
        <xdr:cNvPr id="2" name="Textfeld 1">
          <a:extLst>
            <a:ext uri="{FF2B5EF4-FFF2-40B4-BE49-F238E27FC236}">
              <a16:creationId xmlns:a16="http://schemas.microsoft.com/office/drawing/2014/main" id="{00000000-0008-0000-0000-000002000000}"/>
            </a:ext>
          </a:extLst>
        </xdr:cNvPr>
        <xdr:cNvSpPr txBox="1"/>
      </xdr:nvSpPr>
      <xdr:spPr>
        <a:xfrm>
          <a:off x="4314824" y="953667"/>
          <a:ext cx="1885951" cy="5656683"/>
        </a:xfrm>
        <a:prstGeom prst="rect">
          <a:avLst/>
        </a:prstGeom>
        <a:solidFill>
          <a:schemeClr val="bg1">
            <a:lumMod val="6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AT" sz="1050" b="1">
              <a:solidFill>
                <a:schemeClr val="bg1"/>
              </a:solidFill>
              <a:latin typeface="Bierstadt" panose="020B0004020202020204" pitchFamily="34" charset="0"/>
              <a:ea typeface="DIN 2014" panose="020B0504020202020204" pitchFamily="34" charset="0"/>
            </a:rPr>
            <a:t>KONTAKT</a:t>
          </a:r>
        </a:p>
        <a:p>
          <a:endParaRPr lang="de-AT" sz="800">
            <a:solidFill>
              <a:schemeClr val="bg1"/>
            </a:solidFill>
            <a:latin typeface="DIN 2014" panose="020B0504020202020204" pitchFamily="34" charset="0"/>
            <a:ea typeface="DIN 2014" panose="020B0504020202020204" pitchFamily="34" charset="0"/>
          </a:endParaRPr>
        </a:p>
        <a:p>
          <a:r>
            <a:rPr lang="de-AT" sz="1000">
              <a:solidFill>
                <a:schemeClr val="bg1"/>
              </a:solidFill>
              <a:latin typeface="Bierstadt" panose="020B0004020202020204" pitchFamily="34" charset="0"/>
              <a:ea typeface="DIN 2014" panose="020B0504020202020204" pitchFamily="34" charset="0"/>
            </a:rPr>
            <a:t>Wirtschaftskammer Vorarlberg</a:t>
          </a:r>
        </a:p>
        <a:p>
          <a:r>
            <a:rPr lang="de-AT" sz="1000">
              <a:solidFill>
                <a:schemeClr val="bg1"/>
              </a:solidFill>
              <a:latin typeface="Bierstadt" panose="020B0004020202020204" pitchFamily="34" charset="0"/>
              <a:ea typeface="DIN 2014" panose="020B0504020202020204" pitchFamily="34" charset="0"/>
            </a:rPr>
            <a:t>Wichnergasse 9. 6800</a:t>
          </a:r>
          <a:r>
            <a:rPr lang="de-AT" sz="1000" baseline="0">
              <a:solidFill>
                <a:schemeClr val="bg1"/>
              </a:solidFill>
              <a:latin typeface="Bierstadt" panose="020B0004020202020204" pitchFamily="34" charset="0"/>
              <a:ea typeface="DIN 2014" panose="020B0504020202020204" pitchFamily="34" charset="0"/>
            </a:rPr>
            <a:t> Feldkirch</a:t>
          </a:r>
        </a:p>
        <a:p>
          <a:r>
            <a:rPr lang="de-AT" sz="1000" baseline="0">
              <a:solidFill>
                <a:schemeClr val="bg1"/>
              </a:solidFill>
              <a:latin typeface="Bierstadt" panose="020B0004020202020204" pitchFamily="34" charset="0"/>
              <a:ea typeface="DIN 2014" panose="020B0504020202020204" pitchFamily="34" charset="0"/>
            </a:rPr>
            <a:t>T +43 (0)5522/305-356</a:t>
          </a:r>
        </a:p>
        <a:p>
          <a:r>
            <a:rPr lang="de-AT" sz="1000" baseline="0">
              <a:solidFill>
                <a:schemeClr val="bg1"/>
              </a:solidFill>
              <a:latin typeface="Bierstadt" panose="020B0004020202020204" pitchFamily="34" charset="0"/>
              <a:ea typeface="DIN 2014" panose="020B0504020202020204" pitchFamily="34" charset="0"/>
            </a:rPr>
            <a:t>E statistik@wkv.at</a:t>
          </a:r>
        </a:p>
        <a:p>
          <a:r>
            <a:rPr lang="de-AT" sz="1000" baseline="0">
              <a:solidFill>
                <a:schemeClr val="bg1"/>
              </a:solidFill>
              <a:latin typeface="Bierstadt" panose="020B0004020202020204" pitchFamily="34" charset="0"/>
              <a:ea typeface="DIN 2014" panose="020B0504020202020204" pitchFamily="34" charset="0"/>
            </a:rPr>
            <a:t>W www.wkv.at/statistik</a:t>
          </a:r>
          <a:endParaRPr lang="de-AT" sz="1000">
            <a:solidFill>
              <a:schemeClr val="bg1"/>
            </a:solidFill>
            <a:latin typeface="Bierstadt" panose="020B0004020202020204" pitchFamily="34" charset="0"/>
            <a:ea typeface="DIN 2014" panose="020B0504020202020204" pitchFamily="34" charset="0"/>
          </a:endParaRPr>
        </a:p>
      </xdr:txBody>
    </xdr:sp>
    <xdr:clientData/>
  </xdr:twoCellAnchor>
  <xdr:twoCellAnchor editAs="oneCell">
    <xdr:from>
      <xdr:col>6</xdr:col>
      <xdr:colOff>379293</xdr:colOff>
      <xdr:row>0</xdr:row>
      <xdr:rowOff>124407</xdr:rowOff>
    </xdr:from>
    <xdr:to>
      <xdr:col>9</xdr:col>
      <xdr:colOff>19611</xdr:colOff>
      <xdr:row>1</xdr:row>
      <xdr:rowOff>76199</xdr:rowOff>
    </xdr:to>
    <xdr:pic>
      <xdr:nvPicPr>
        <xdr:cNvPr id="5" name="Grafik 4">
          <a:extLst>
            <a:ext uri="{FF2B5EF4-FFF2-40B4-BE49-F238E27FC236}">
              <a16:creationId xmlns:a16="http://schemas.microsoft.com/office/drawing/2014/main" id="{F63F573A-EB67-3670-A434-E539DC37D9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94068" y="124407"/>
          <a:ext cx="1926318" cy="5899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114300</xdr:colOff>
      <xdr:row>0</xdr:row>
      <xdr:rowOff>85725</xdr:rowOff>
    </xdr:from>
    <xdr:to>
      <xdr:col>7</xdr:col>
      <xdr:colOff>730102</xdr:colOff>
      <xdr:row>0</xdr:row>
      <xdr:rowOff>463710</xdr:rowOff>
    </xdr:to>
    <xdr:pic>
      <xdr:nvPicPr>
        <xdr:cNvPr id="3" name="Grafik 2">
          <a:extLst>
            <a:ext uri="{FF2B5EF4-FFF2-40B4-BE49-F238E27FC236}">
              <a16:creationId xmlns:a16="http://schemas.microsoft.com/office/drawing/2014/main" id="{5B7C26A0-3A84-70B0-1800-236DCC74284D}"/>
            </a:ext>
          </a:extLst>
        </xdr:cNvPr>
        <xdr:cNvPicPr>
          <a:picLocks noChangeAspect="1"/>
        </xdr:cNvPicPr>
      </xdr:nvPicPr>
      <xdr:blipFill>
        <a:blip xmlns:r="http://schemas.openxmlformats.org/officeDocument/2006/relationships" r:embed="rId1"/>
        <a:stretch>
          <a:fillRect/>
        </a:stretch>
      </xdr:blipFill>
      <xdr:spPr>
        <a:xfrm>
          <a:off x="4819650" y="85725"/>
          <a:ext cx="1225402" cy="37798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11430</xdr:colOff>
      <xdr:row>1</xdr:row>
      <xdr:rowOff>99060</xdr:rowOff>
    </xdr:from>
    <xdr:to>
      <xdr:col>8</xdr:col>
      <xdr:colOff>742950</xdr:colOff>
      <xdr:row>16</xdr:row>
      <xdr:rowOff>0</xdr:rowOff>
    </xdr:to>
    <xdr:graphicFrame macro="">
      <xdr:nvGraphicFramePr>
        <xdr:cNvPr id="2" name="Diagramm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19050</xdr:colOff>
      <xdr:row>0</xdr:row>
      <xdr:rowOff>76200</xdr:rowOff>
    </xdr:from>
    <xdr:to>
      <xdr:col>8</xdr:col>
      <xdr:colOff>1244452</xdr:colOff>
      <xdr:row>0</xdr:row>
      <xdr:rowOff>454185</xdr:rowOff>
    </xdr:to>
    <xdr:pic>
      <xdr:nvPicPr>
        <xdr:cNvPr id="3" name="Grafik 2">
          <a:extLst>
            <a:ext uri="{FF2B5EF4-FFF2-40B4-BE49-F238E27FC236}">
              <a16:creationId xmlns:a16="http://schemas.microsoft.com/office/drawing/2014/main" id="{D7EC3921-0D10-4334-9940-9016FB4519C1}"/>
            </a:ext>
          </a:extLst>
        </xdr:cNvPr>
        <xdr:cNvPicPr>
          <a:picLocks noChangeAspect="1"/>
        </xdr:cNvPicPr>
      </xdr:nvPicPr>
      <xdr:blipFill>
        <a:blip xmlns:r="http://schemas.openxmlformats.org/officeDocument/2006/relationships" r:embed="rId2"/>
        <a:stretch>
          <a:fillRect/>
        </a:stretch>
      </xdr:blipFill>
      <xdr:spPr>
        <a:xfrm>
          <a:off x="8058150" y="76200"/>
          <a:ext cx="1225402" cy="37798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1</xdr:col>
      <xdr:colOff>447675</xdr:colOff>
      <xdr:row>18</xdr:row>
      <xdr:rowOff>142875</xdr:rowOff>
    </xdr:from>
    <xdr:ext cx="428625" cy="264560"/>
    <xdr:sp macro="" textlink="">
      <xdr:nvSpPr>
        <xdr:cNvPr id="4" name="Textfeld 3">
          <a:extLst>
            <a:ext uri="{FF2B5EF4-FFF2-40B4-BE49-F238E27FC236}">
              <a16:creationId xmlns:a16="http://schemas.microsoft.com/office/drawing/2014/main" id="{00000000-0008-0000-0A00-000004000000}"/>
            </a:ext>
          </a:extLst>
        </xdr:cNvPr>
        <xdr:cNvSpPr txBox="1"/>
      </xdr:nvSpPr>
      <xdr:spPr>
        <a:xfrm>
          <a:off x="2333625" y="59283600"/>
          <a:ext cx="4286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de-AT" sz="1100"/>
        </a:p>
      </xdr:txBody>
    </xdr:sp>
    <xdr:clientData/>
  </xdr:oneCellAnchor>
  <xdr:twoCellAnchor>
    <xdr:from>
      <xdr:col>0</xdr:col>
      <xdr:colOff>0</xdr:colOff>
      <xdr:row>26</xdr:row>
      <xdr:rowOff>128587</xdr:rowOff>
    </xdr:from>
    <xdr:to>
      <xdr:col>5</xdr:col>
      <xdr:colOff>752474</xdr:colOff>
      <xdr:row>41</xdr:row>
      <xdr:rowOff>57150</xdr:rowOff>
    </xdr:to>
    <xdr:graphicFrame macro="">
      <xdr:nvGraphicFramePr>
        <xdr:cNvPr id="2" name="Diagramm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123825</xdr:colOff>
      <xdr:row>0</xdr:row>
      <xdr:rowOff>76200</xdr:rowOff>
    </xdr:from>
    <xdr:to>
      <xdr:col>8</xdr:col>
      <xdr:colOff>739627</xdr:colOff>
      <xdr:row>0</xdr:row>
      <xdr:rowOff>454185</xdr:rowOff>
    </xdr:to>
    <xdr:pic>
      <xdr:nvPicPr>
        <xdr:cNvPr id="3" name="Grafik 2">
          <a:extLst>
            <a:ext uri="{FF2B5EF4-FFF2-40B4-BE49-F238E27FC236}">
              <a16:creationId xmlns:a16="http://schemas.microsoft.com/office/drawing/2014/main" id="{D4D5FA18-8A45-A00E-505D-C25C9DB1EECE}"/>
            </a:ext>
          </a:extLst>
        </xdr:cNvPr>
        <xdr:cNvPicPr>
          <a:picLocks noChangeAspect="1"/>
        </xdr:cNvPicPr>
      </xdr:nvPicPr>
      <xdr:blipFill>
        <a:blip xmlns:r="http://schemas.openxmlformats.org/officeDocument/2006/relationships" r:embed="rId2"/>
        <a:stretch>
          <a:fillRect/>
        </a:stretch>
      </xdr:blipFill>
      <xdr:spPr>
        <a:xfrm>
          <a:off x="6734175" y="76200"/>
          <a:ext cx="1225402" cy="3779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257175</xdr:colOff>
      <xdr:row>0</xdr:row>
      <xdr:rowOff>85725</xdr:rowOff>
    </xdr:from>
    <xdr:to>
      <xdr:col>6</xdr:col>
      <xdr:colOff>720577</xdr:colOff>
      <xdr:row>0</xdr:row>
      <xdr:rowOff>463710</xdr:rowOff>
    </xdr:to>
    <xdr:pic>
      <xdr:nvPicPr>
        <xdr:cNvPr id="2" name="Grafik 1">
          <a:extLst>
            <a:ext uri="{FF2B5EF4-FFF2-40B4-BE49-F238E27FC236}">
              <a16:creationId xmlns:a16="http://schemas.microsoft.com/office/drawing/2014/main" id="{57B120B8-7057-B27C-375C-7F7152728253}"/>
            </a:ext>
          </a:extLst>
        </xdr:cNvPr>
        <xdr:cNvPicPr>
          <a:picLocks noChangeAspect="1"/>
        </xdr:cNvPicPr>
      </xdr:nvPicPr>
      <xdr:blipFill>
        <a:blip xmlns:r="http://schemas.openxmlformats.org/officeDocument/2006/relationships" r:embed="rId1"/>
        <a:stretch>
          <a:fillRect/>
        </a:stretch>
      </xdr:blipFill>
      <xdr:spPr>
        <a:xfrm>
          <a:off x="5143500" y="85725"/>
          <a:ext cx="1225402" cy="37798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514350</xdr:colOff>
      <xdr:row>0</xdr:row>
      <xdr:rowOff>76200</xdr:rowOff>
    </xdr:from>
    <xdr:to>
      <xdr:col>4</xdr:col>
      <xdr:colOff>739627</xdr:colOff>
      <xdr:row>0</xdr:row>
      <xdr:rowOff>454185</xdr:rowOff>
    </xdr:to>
    <xdr:pic>
      <xdr:nvPicPr>
        <xdr:cNvPr id="2" name="Grafik 1">
          <a:extLst>
            <a:ext uri="{FF2B5EF4-FFF2-40B4-BE49-F238E27FC236}">
              <a16:creationId xmlns:a16="http://schemas.microsoft.com/office/drawing/2014/main" id="{15C55B4B-F234-4A57-C8A5-E9A376CE9949}"/>
            </a:ext>
          </a:extLst>
        </xdr:cNvPr>
        <xdr:cNvPicPr>
          <a:picLocks noChangeAspect="1"/>
        </xdr:cNvPicPr>
      </xdr:nvPicPr>
      <xdr:blipFill>
        <a:blip xmlns:r="http://schemas.openxmlformats.org/officeDocument/2006/relationships" r:embed="rId1"/>
        <a:stretch>
          <a:fillRect/>
        </a:stretch>
      </xdr:blipFill>
      <xdr:spPr>
        <a:xfrm>
          <a:off x="4543425" y="76200"/>
          <a:ext cx="1225402" cy="37798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1095375</xdr:colOff>
      <xdr:row>0</xdr:row>
      <xdr:rowOff>76200</xdr:rowOff>
    </xdr:from>
    <xdr:to>
      <xdr:col>4</xdr:col>
      <xdr:colOff>1101577</xdr:colOff>
      <xdr:row>0</xdr:row>
      <xdr:rowOff>454185</xdr:rowOff>
    </xdr:to>
    <xdr:pic>
      <xdr:nvPicPr>
        <xdr:cNvPr id="2" name="Grafik 1">
          <a:extLst>
            <a:ext uri="{FF2B5EF4-FFF2-40B4-BE49-F238E27FC236}">
              <a16:creationId xmlns:a16="http://schemas.microsoft.com/office/drawing/2014/main" id="{877D8151-253D-8EC4-61E6-95AB730C8539}"/>
            </a:ext>
          </a:extLst>
        </xdr:cNvPr>
        <xdr:cNvPicPr>
          <a:picLocks noChangeAspect="1"/>
        </xdr:cNvPicPr>
      </xdr:nvPicPr>
      <xdr:blipFill>
        <a:blip xmlns:r="http://schemas.openxmlformats.org/officeDocument/2006/relationships" r:embed="rId1"/>
        <a:stretch>
          <a:fillRect/>
        </a:stretch>
      </xdr:blipFill>
      <xdr:spPr>
        <a:xfrm>
          <a:off x="5581650" y="76200"/>
          <a:ext cx="1225402" cy="37798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438150</xdr:colOff>
      <xdr:row>2</xdr:row>
      <xdr:rowOff>173355</xdr:rowOff>
    </xdr:from>
    <xdr:to>
      <xdr:col>6</xdr:col>
      <xdr:colOff>643890</xdr:colOff>
      <xdr:row>19</xdr:row>
      <xdr:rowOff>9525</xdr:rowOff>
    </xdr:to>
    <xdr:graphicFrame macro="">
      <xdr:nvGraphicFramePr>
        <xdr:cNvPr id="2" name="Diagramm 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323850</xdr:colOff>
      <xdr:row>22</xdr:row>
      <xdr:rowOff>9525</xdr:rowOff>
    </xdr:from>
    <xdr:to>
      <xdr:col>7</xdr:col>
      <xdr:colOff>1906</xdr:colOff>
      <xdr:row>42</xdr:row>
      <xdr:rowOff>180975</xdr:rowOff>
    </xdr:to>
    <xdr:graphicFrame macro="">
      <xdr:nvGraphicFramePr>
        <xdr:cNvPr id="5" name="Diagramm 4">
          <a:extLst>
            <a:ext uri="{FF2B5EF4-FFF2-40B4-BE49-F238E27FC236}">
              <a16:creationId xmlns:a16="http://schemas.microsoft.com/office/drawing/2014/main" id="{00000000-0008-0000-0E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342900</xdr:colOff>
      <xdr:row>0</xdr:row>
      <xdr:rowOff>85725</xdr:rowOff>
    </xdr:from>
    <xdr:to>
      <xdr:col>7</xdr:col>
      <xdr:colOff>920602</xdr:colOff>
      <xdr:row>0</xdr:row>
      <xdr:rowOff>463710</xdr:rowOff>
    </xdr:to>
    <xdr:pic>
      <xdr:nvPicPr>
        <xdr:cNvPr id="3" name="Grafik 2">
          <a:extLst>
            <a:ext uri="{FF2B5EF4-FFF2-40B4-BE49-F238E27FC236}">
              <a16:creationId xmlns:a16="http://schemas.microsoft.com/office/drawing/2014/main" id="{70BB2693-3CA7-2C85-6130-644F29C3A5D6}"/>
            </a:ext>
          </a:extLst>
        </xdr:cNvPr>
        <xdr:cNvPicPr>
          <a:picLocks noChangeAspect="1"/>
        </xdr:cNvPicPr>
      </xdr:nvPicPr>
      <xdr:blipFill>
        <a:blip xmlns:r="http://schemas.openxmlformats.org/officeDocument/2006/relationships" r:embed="rId3"/>
        <a:stretch>
          <a:fillRect/>
        </a:stretch>
      </xdr:blipFill>
      <xdr:spPr>
        <a:xfrm>
          <a:off x="5524500" y="85725"/>
          <a:ext cx="1225402" cy="377985"/>
        </a:xfrm>
        <a:prstGeom prst="rect">
          <a:avLst/>
        </a:prstGeom>
      </xdr:spPr>
    </xdr:pic>
    <xdr:clientData/>
  </xdr:twoCellAnchor>
</xdr:wsDr>
</file>

<file path=xl/drawings/drawing17.xml><?xml version="1.0" encoding="utf-8"?>
<c:userShapes xmlns:c="http://schemas.openxmlformats.org/drawingml/2006/chart">
  <cdr:relSizeAnchor xmlns:cdr="http://schemas.openxmlformats.org/drawingml/2006/chartDrawing">
    <cdr:from>
      <cdr:x>0.025</cdr:x>
      <cdr:y>0.00778</cdr:y>
    </cdr:from>
    <cdr:to>
      <cdr:x>0.98125</cdr:x>
      <cdr:y>0.1129</cdr:y>
    </cdr:to>
    <cdr:sp macro="" textlink="">
      <cdr:nvSpPr>
        <cdr:cNvPr id="2" name="Textfeld 1"/>
        <cdr:cNvSpPr txBox="1"/>
      </cdr:nvSpPr>
      <cdr:spPr>
        <a:xfrm xmlns:a="http://schemas.openxmlformats.org/drawingml/2006/main">
          <a:off x="114300" y="27553"/>
          <a:ext cx="4371975" cy="37249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0.02083</cdr:x>
      <cdr:y>0</cdr:y>
    </cdr:from>
    <cdr:to>
      <cdr:x>0.97292</cdr:x>
      <cdr:y>0.09401</cdr:y>
    </cdr:to>
    <cdr:sp macro="" textlink="">
      <cdr:nvSpPr>
        <cdr:cNvPr id="3" name="Textfeld 2"/>
        <cdr:cNvSpPr txBox="1"/>
      </cdr:nvSpPr>
      <cdr:spPr>
        <a:xfrm xmlns:a="http://schemas.openxmlformats.org/drawingml/2006/main">
          <a:off x="110948" y="0"/>
          <a:ext cx="5071194" cy="36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1050" b="1"/>
            <a:t>Unselbständig Beschäftigte, Anteile nach Sparten </a:t>
          </a:r>
          <a:r>
            <a:rPr lang="de-AT" sz="1050"/>
            <a:t>(Jahresdurchschnitt 2022</a:t>
          </a:r>
          <a:r>
            <a:rPr lang="de-AT" sz="1100"/>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0</xdr:colOff>
      <xdr:row>14</xdr:row>
      <xdr:rowOff>123825</xdr:rowOff>
    </xdr:from>
    <xdr:to>
      <xdr:col>10</xdr:col>
      <xdr:colOff>228601</xdr:colOff>
      <xdr:row>33</xdr:row>
      <xdr:rowOff>104775</xdr:rowOff>
    </xdr:to>
    <xdr:graphicFrame macro="">
      <xdr:nvGraphicFramePr>
        <xdr:cNvPr id="2" name="Diagramm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400050</xdr:colOff>
      <xdr:row>0</xdr:row>
      <xdr:rowOff>85725</xdr:rowOff>
    </xdr:from>
    <xdr:to>
      <xdr:col>9</xdr:col>
      <xdr:colOff>806302</xdr:colOff>
      <xdr:row>0</xdr:row>
      <xdr:rowOff>463710</xdr:rowOff>
    </xdr:to>
    <xdr:pic>
      <xdr:nvPicPr>
        <xdr:cNvPr id="3" name="Grafik 2">
          <a:extLst>
            <a:ext uri="{FF2B5EF4-FFF2-40B4-BE49-F238E27FC236}">
              <a16:creationId xmlns:a16="http://schemas.microsoft.com/office/drawing/2014/main" id="{F76A16BD-C043-2447-C208-4BCF51C55060}"/>
            </a:ext>
          </a:extLst>
        </xdr:cNvPr>
        <xdr:cNvPicPr>
          <a:picLocks noChangeAspect="1"/>
        </xdr:cNvPicPr>
      </xdr:nvPicPr>
      <xdr:blipFill>
        <a:blip xmlns:r="http://schemas.openxmlformats.org/officeDocument/2006/relationships" r:embed="rId2"/>
        <a:stretch>
          <a:fillRect/>
        </a:stretch>
      </xdr:blipFill>
      <xdr:spPr>
        <a:xfrm>
          <a:off x="7858125" y="85725"/>
          <a:ext cx="1225402" cy="37798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xdr:col>
      <xdr:colOff>647700</xdr:colOff>
      <xdr:row>0</xdr:row>
      <xdr:rowOff>85725</xdr:rowOff>
    </xdr:from>
    <xdr:to>
      <xdr:col>4</xdr:col>
      <xdr:colOff>758677</xdr:colOff>
      <xdr:row>0</xdr:row>
      <xdr:rowOff>463710</xdr:rowOff>
    </xdr:to>
    <xdr:pic>
      <xdr:nvPicPr>
        <xdr:cNvPr id="2" name="Grafik 1">
          <a:extLst>
            <a:ext uri="{FF2B5EF4-FFF2-40B4-BE49-F238E27FC236}">
              <a16:creationId xmlns:a16="http://schemas.microsoft.com/office/drawing/2014/main" id="{1193F29A-9759-A7BD-C56D-7A774ABF82B8}"/>
            </a:ext>
          </a:extLst>
        </xdr:cNvPr>
        <xdr:cNvPicPr>
          <a:picLocks noChangeAspect="1"/>
        </xdr:cNvPicPr>
      </xdr:nvPicPr>
      <xdr:blipFill>
        <a:blip xmlns:r="http://schemas.openxmlformats.org/officeDocument/2006/relationships" r:embed="rId1"/>
        <a:stretch>
          <a:fillRect/>
        </a:stretch>
      </xdr:blipFill>
      <xdr:spPr>
        <a:xfrm>
          <a:off x="5172075" y="85725"/>
          <a:ext cx="1225402" cy="3779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3200401</xdr:colOff>
      <xdr:row>0</xdr:row>
      <xdr:rowOff>88378</xdr:rowOff>
    </xdr:from>
    <xdr:to>
      <xdr:col>2</xdr:col>
      <xdr:colOff>894522</xdr:colOff>
      <xdr:row>0</xdr:row>
      <xdr:rowOff>465427</xdr:rowOff>
    </xdr:to>
    <xdr:pic>
      <xdr:nvPicPr>
        <xdr:cNvPr id="2" name="Grafik 1">
          <a:extLst>
            <a:ext uri="{FF2B5EF4-FFF2-40B4-BE49-F238E27FC236}">
              <a16:creationId xmlns:a16="http://schemas.microsoft.com/office/drawing/2014/main" id="{D6325214-54A8-4150-858B-52C886D910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48051" y="88378"/>
          <a:ext cx="1218371" cy="377049"/>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3</xdr:col>
      <xdr:colOff>714375</xdr:colOff>
      <xdr:row>0</xdr:row>
      <xdr:rowOff>76200</xdr:rowOff>
    </xdr:from>
    <xdr:to>
      <xdr:col>4</xdr:col>
      <xdr:colOff>739627</xdr:colOff>
      <xdr:row>0</xdr:row>
      <xdr:rowOff>454185</xdr:rowOff>
    </xdr:to>
    <xdr:pic>
      <xdr:nvPicPr>
        <xdr:cNvPr id="3" name="Grafik 2">
          <a:extLst>
            <a:ext uri="{FF2B5EF4-FFF2-40B4-BE49-F238E27FC236}">
              <a16:creationId xmlns:a16="http://schemas.microsoft.com/office/drawing/2014/main" id="{70366F6C-4BBB-F3DB-82BA-F968DAF02A8B}"/>
            </a:ext>
          </a:extLst>
        </xdr:cNvPr>
        <xdr:cNvPicPr>
          <a:picLocks noChangeAspect="1"/>
        </xdr:cNvPicPr>
      </xdr:nvPicPr>
      <xdr:blipFill>
        <a:blip xmlns:r="http://schemas.openxmlformats.org/officeDocument/2006/relationships" r:embed="rId1"/>
        <a:stretch>
          <a:fillRect/>
        </a:stretch>
      </xdr:blipFill>
      <xdr:spPr>
        <a:xfrm>
          <a:off x="5238750" y="76200"/>
          <a:ext cx="1225402" cy="37798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xdr:col>
      <xdr:colOff>781050</xdr:colOff>
      <xdr:row>0</xdr:row>
      <xdr:rowOff>76200</xdr:rowOff>
    </xdr:from>
    <xdr:to>
      <xdr:col>4</xdr:col>
      <xdr:colOff>749152</xdr:colOff>
      <xdr:row>0</xdr:row>
      <xdr:rowOff>416085</xdr:rowOff>
    </xdr:to>
    <xdr:pic>
      <xdr:nvPicPr>
        <xdr:cNvPr id="5" name="Grafik 4">
          <a:extLst>
            <a:ext uri="{FF2B5EF4-FFF2-40B4-BE49-F238E27FC236}">
              <a16:creationId xmlns:a16="http://schemas.microsoft.com/office/drawing/2014/main" id="{DA1EB02C-4FDF-4827-81B8-AC9FD42C2DC6}"/>
            </a:ext>
          </a:extLst>
        </xdr:cNvPr>
        <xdr:cNvPicPr>
          <a:picLocks noChangeAspect="1"/>
        </xdr:cNvPicPr>
      </xdr:nvPicPr>
      <xdr:blipFill>
        <a:blip xmlns:r="http://schemas.openxmlformats.org/officeDocument/2006/relationships" r:embed="rId1"/>
        <a:stretch>
          <a:fillRect/>
        </a:stretch>
      </xdr:blipFill>
      <xdr:spPr>
        <a:xfrm>
          <a:off x="5305425" y="76200"/>
          <a:ext cx="1225402" cy="33988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279854</xdr:colOff>
      <xdr:row>24</xdr:row>
      <xdr:rowOff>180975</xdr:rowOff>
    </xdr:from>
    <xdr:to>
      <xdr:col>5</xdr:col>
      <xdr:colOff>9525</xdr:colOff>
      <xdr:row>45</xdr:row>
      <xdr:rowOff>0</xdr:rowOff>
    </xdr:to>
    <xdr:graphicFrame macro="">
      <xdr:nvGraphicFramePr>
        <xdr:cNvPr id="2" name="Diagramm 1">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600075</xdr:colOff>
      <xdr:row>0</xdr:row>
      <xdr:rowOff>104775</xdr:rowOff>
    </xdr:from>
    <xdr:to>
      <xdr:col>5</xdr:col>
      <xdr:colOff>301477</xdr:colOff>
      <xdr:row>0</xdr:row>
      <xdr:rowOff>444660</xdr:rowOff>
    </xdr:to>
    <xdr:pic>
      <xdr:nvPicPr>
        <xdr:cNvPr id="7" name="Grafik 6">
          <a:extLst>
            <a:ext uri="{FF2B5EF4-FFF2-40B4-BE49-F238E27FC236}">
              <a16:creationId xmlns:a16="http://schemas.microsoft.com/office/drawing/2014/main" id="{8529A150-D57A-42D7-98C4-0331FDE22A80}"/>
            </a:ext>
          </a:extLst>
        </xdr:cNvPr>
        <xdr:cNvPicPr>
          <a:picLocks noChangeAspect="1"/>
        </xdr:cNvPicPr>
      </xdr:nvPicPr>
      <xdr:blipFill>
        <a:blip xmlns:r="http://schemas.openxmlformats.org/officeDocument/2006/relationships" r:embed="rId2"/>
        <a:stretch>
          <a:fillRect/>
        </a:stretch>
      </xdr:blipFill>
      <xdr:spPr>
        <a:xfrm>
          <a:off x="5324475" y="104775"/>
          <a:ext cx="1225402" cy="33988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8</xdr:col>
      <xdr:colOff>676275</xdr:colOff>
      <xdr:row>26</xdr:row>
      <xdr:rowOff>161925</xdr:rowOff>
    </xdr:from>
    <xdr:to>
      <xdr:col>10</xdr:col>
      <xdr:colOff>285750</xdr:colOff>
      <xdr:row>28</xdr:row>
      <xdr:rowOff>114300</xdr:rowOff>
    </xdr:to>
    <xdr:sp macro="" textlink="">
      <xdr:nvSpPr>
        <xdr:cNvPr id="2" name="Textfeld 1">
          <a:extLst>
            <a:ext uri="{FF2B5EF4-FFF2-40B4-BE49-F238E27FC236}">
              <a16:creationId xmlns:a16="http://schemas.microsoft.com/office/drawing/2014/main" id="{1CD8091C-A5F2-4716-AF23-D428008AC91B}"/>
            </a:ext>
          </a:extLst>
        </xdr:cNvPr>
        <xdr:cNvSpPr txBox="1"/>
      </xdr:nvSpPr>
      <xdr:spPr>
        <a:xfrm>
          <a:off x="7829550" y="5162550"/>
          <a:ext cx="371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b="1">
              <a:solidFill>
                <a:srgbClr val="FF0000"/>
              </a:solidFill>
            </a:rPr>
            <a:t>1</a:t>
          </a:r>
        </a:p>
      </xdr:txBody>
    </xdr:sp>
    <xdr:clientData/>
  </xdr:twoCellAnchor>
  <xdr:twoCellAnchor>
    <xdr:from>
      <xdr:col>0</xdr:col>
      <xdr:colOff>38100</xdr:colOff>
      <xdr:row>31</xdr:row>
      <xdr:rowOff>152400</xdr:rowOff>
    </xdr:from>
    <xdr:to>
      <xdr:col>0</xdr:col>
      <xdr:colOff>180976</xdr:colOff>
      <xdr:row>33</xdr:row>
      <xdr:rowOff>95250</xdr:rowOff>
    </xdr:to>
    <xdr:sp macro="" textlink="">
      <xdr:nvSpPr>
        <xdr:cNvPr id="3" name="Textfeld 2">
          <a:extLst>
            <a:ext uri="{FF2B5EF4-FFF2-40B4-BE49-F238E27FC236}">
              <a16:creationId xmlns:a16="http://schemas.microsoft.com/office/drawing/2014/main" id="{29B2FDF2-A020-4CAE-91CC-39131AB208A3}"/>
            </a:ext>
          </a:extLst>
        </xdr:cNvPr>
        <xdr:cNvSpPr txBox="1"/>
      </xdr:nvSpPr>
      <xdr:spPr>
        <a:xfrm>
          <a:off x="38100" y="6162675"/>
          <a:ext cx="142876"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b="1">
              <a:solidFill>
                <a:schemeClr val="tx1"/>
              </a:solidFill>
            </a:rPr>
            <a:t>1</a:t>
          </a:r>
        </a:p>
      </xdr:txBody>
    </xdr:sp>
    <xdr:clientData/>
  </xdr:twoCellAnchor>
  <xdr:twoCellAnchor editAs="oneCell">
    <xdr:from>
      <xdr:col>8</xdr:col>
      <xdr:colOff>276225</xdr:colOff>
      <xdr:row>0</xdr:row>
      <xdr:rowOff>76199</xdr:rowOff>
    </xdr:from>
    <xdr:to>
      <xdr:col>9</xdr:col>
      <xdr:colOff>739627</xdr:colOff>
      <xdr:row>0</xdr:row>
      <xdr:rowOff>447674</xdr:rowOff>
    </xdr:to>
    <xdr:pic>
      <xdr:nvPicPr>
        <xdr:cNvPr id="5" name="Grafik 4">
          <a:extLst>
            <a:ext uri="{FF2B5EF4-FFF2-40B4-BE49-F238E27FC236}">
              <a16:creationId xmlns:a16="http://schemas.microsoft.com/office/drawing/2014/main" id="{C2E35975-A644-45DC-824A-462CED668DD9}"/>
            </a:ext>
          </a:extLst>
        </xdr:cNvPr>
        <xdr:cNvPicPr>
          <a:picLocks noChangeAspect="1"/>
        </xdr:cNvPicPr>
      </xdr:nvPicPr>
      <xdr:blipFill>
        <a:blip xmlns:r="http://schemas.openxmlformats.org/officeDocument/2006/relationships" r:embed="rId1"/>
        <a:stretch>
          <a:fillRect/>
        </a:stretch>
      </xdr:blipFill>
      <xdr:spPr>
        <a:xfrm>
          <a:off x="7429500" y="76199"/>
          <a:ext cx="1225402" cy="371475"/>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104775</xdr:colOff>
      <xdr:row>2</xdr:row>
      <xdr:rowOff>114300</xdr:rowOff>
    </xdr:from>
    <xdr:to>
      <xdr:col>5</xdr:col>
      <xdr:colOff>137160</xdr:colOff>
      <xdr:row>2</xdr:row>
      <xdr:rowOff>2971800</xdr:rowOff>
    </xdr:to>
    <xdr:graphicFrame macro="">
      <xdr:nvGraphicFramePr>
        <xdr:cNvPr id="8" name="Diagramm 7">
          <a:extLst>
            <a:ext uri="{FF2B5EF4-FFF2-40B4-BE49-F238E27FC236}">
              <a16:creationId xmlns:a16="http://schemas.microsoft.com/office/drawing/2014/main" id="{00000000-0008-0000-1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276225</xdr:colOff>
      <xdr:row>0</xdr:row>
      <xdr:rowOff>85725</xdr:rowOff>
    </xdr:from>
    <xdr:to>
      <xdr:col>6</xdr:col>
      <xdr:colOff>739627</xdr:colOff>
      <xdr:row>0</xdr:row>
      <xdr:rowOff>463710</xdr:rowOff>
    </xdr:to>
    <xdr:pic>
      <xdr:nvPicPr>
        <xdr:cNvPr id="2" name="Grafik 1">
          <a:extLst>
            <a:ext uri="{FF2B5EF4-FFF2-40B4-BE49-F238E27FC236}">
              <a16:creationId xmlns:a16="http://schemas.microsoft.com/office/drawing/2014/main" id="{D9757B82-4CCC-6F9F-B70A-E510D9B74CC5}"/>
            </a:ext>
          </a:extLst>
        </xdr:cNvPr>
        <xdr:cNvPicPr>
          <a:picLocks noChangeAspect="1"/>
        </xdr:cNvPicPr>
      </xdr:nvPicPr>
      <xdr:blipFill>
        <a:blip xmlns:r="http://schemas.openxmlformats.org/officeDocument/2006/relationships" r:embed="rId2"/>
        <a:stretch>
          <a:fillRect/>
        </a:stretch>
      </xdr:blipFill>
      <xdr:spPr>
        <a:xfrm>
          <a:off x="5295900" y="85725"/>
          <a:ext cx="1225402" cy="377985"/>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6</xdr:col>
      <xdr:colOff>142875</xdr:colOff>
      <xdr:row>0</xdr:row>
      <xdr:rowOff>76200</xdr:rowOff>
    </xdr:from>
    <xdr:to>
      <xdr:col>7</xdr:col>
      <xdr:colOff>720577</xdr:colOff>
      <xdr:row>0</xdr:row>
      <xdr:rowOff>454185</xdr:rowOff>
    </xdr:to>
    <xdr:pic>
      <xdr:nvPicPr>
        <xdr:cNvPr id="2" name="Grafik 1">
          <a:extLst>
            <a:ext uri="{FF2B5EF4-FFF2-40B4-BE49-F238E27FC236}">
              <a16:creationId xmlns:a16="http://schemas.microsoft.com/office/drawing/2014/main" id="{250A47DE-0A83-4A3E-06F7-6F500F37931F}"/>
            </a:ext>
          </a:extLst>
        </xdr:cNvPr>
        <xdr:cNvPicPr>
          <a:picLocks noChangeAspect="1"/>
        </xdr:cNvPicPr>
      </xdr:nvPicPr>
      <xdr:blipFill>
        <a:blip xmlns:r="http://schemas.openxmlformats.org/officeDocument/2006/relationships" r:embed="rId1"/>
        <a:stretch>
          <a:fillRect/>
        </a:stretch>
      </xdr:blipFill>
      <xdr:spPr>
        <a:xfrm>
          <a:off x="5514975" y="76200"/>
          <a:ext cx="1225402" cy="377985"/>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85725</xdr:colOff>
      <xdr:row>19</xdr:row>
      <xdr:rowOff>24765</xdr:rowOff>
    </xdr:from>
    <xdr:to>
      <xdr:col>8</xdr:col>
      <xdr:colOff>733425</xdr:colOff>
      <xdr:row>38</xdr:row>
      <xdr:rowOff>80010</xdr:rowOff>
    </xdr:to>
    <xdr:graphicFrame macro="">
      <xdr:nvGraphicFramePr>
        <xdr:cNvPr id="9" name="Diagramm 8">
          <a:extLst>
            <a:ext uri="{FF2B5EF4-FFF2-40B4-BE49-F238E27FC236}">
              <a16:creationId xmlns:a16="http://schemas.microsoft.com/office/drawing/2014/main" id="{00000000-0008-0000-17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276225</xdr:colOff>
      <xdr:row>0</xdr:row>
      <xdr:rowOff>95250</xdr:rowOff>
    </xdr:from>
    <xdr:to>
      <xdr:col>8</xdr:col>
      <xdr:colOff>739627</xdr:colOff>
      <xdr:row>0</xdr:row>
      <xdr:rowOff>473235</xdr:rowOff>
    </xdr:to>
    <xdr:pic>
      <xdr:nvPicPr>
        <xdr:cNvPr id="2" name="Grafik 1">
          <a:extLst>
            <a:ext uri="{FF2B5EF4-FFF2-40B4-BE49-F238E27FC236}">
              <a16:creationId xmlns:a16="http://schemas.microsoft.com/office/drawing/2014/main" id="{904CC811-A44D-680F-E141-21B83B71FEC0}"/>
            </a:ext>
          </a:extLst>
        </xdr:cNvPr>
        <xdr:cNvPicPr>
          <a:picLocks noChangeAspect="1"/>
        </xdr:cNvPicPr>
      </xdr:nvPicPr>
      <xdr:blipFill>
        <a:blip xmlns:r="http://schemas.openxmlformats.org/officeDocument/2006/relationships" r:embed="rId2"/>
        <a:stretch>
          <a:fillRect/>
        </a:stretch>
      </xdr:blipFill>
      <xdr:spPr>
        <a:xfrm>
          <a:off x="5610225" y="95250"/>
          <a:ext cx="1225402" cy="377985"/>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74294</xdr:colOff>
      <xdr:row>18</xdr:row>
      <xdr:rowOff>3809</xdr:rowOff>
    </xdr:from>
    <xdr:to>
      <xdr:col>7</xdr:col>
      <xdr:colOff>761999</xdr:colOff>
      <xdr:row>33</xdr:row>
      <xdr:rowOff>133350</xdr:rowOff>
    </xdr:to>
    <xdr:graphicFrame macro="">
      <xdr:nvGraphicFramePr>
        <xdr:cNvPr id="3" name="Diagramm 2">
          <a:extLst>
            <a:ext uri="{FF2B5EF4-FFF2-40B4-BE49-F238E27FC236}">
              <a16:creationId xmlns:a16="http://schemas.microsoft.com/office/drawing/2014/main" id="{00000000-0008-0000-1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266700</xdr:colOff>
      <xdr:row>0</xdr:row>
      <xdr:rowOff>95250</xdr:rowOff>
    </xdr:from>
    <xdr:to>
      <xdr:col>8</xdr:col>
      <xdr:colOff>730102</xdr:colOff>
      <xdr:row>2</xdr:row>
      <xdr:rowOff>158910</xdr:rowOff>
    </xdr:to>
    <xdr:pic>
      <xdr:nvPicPr>
        <xdr:cNvPr id="4" name="Grafik 3">
          <a:extLst>
            <a:ext uri="{FF2B5EF4-FFF2-40B4-BE49-F238E27FC236}">
              <a16:creationId xmlns:a16="http://schemas.microsoft.com/office/drawing/2014/main" id="{9E2AF4FE-39AB-C956-E36E-4741765A471D}"/>
            </a:ext>
          </a:extLst>
        </xdr:cNvPr>
        <xdr:cNvPicPr>
          <a:picLocks noChangeAspect="1"/>
        </xdr:cNvPicPr>
      </xdr:nvPicPr>
      <xdr:blipFill>
        <a:blip xmlns:r="http://schemas.openxmlformats.org/officeDocument/2006/relationships" r:embed="rId2"/>
        <a:stretch>
          <a:fillRect/>
        </a:stretch>
      </xdr:blipFill>
      <xdr:spPr>
        <a:xfrm>
          <a:off x="5962650" y="95250"/>
          <a:ext cx="1225402" cy="377985"/>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184785</xdr:colOff>
      <xdr:row>19</xdr:row>
      <xdr:rowOff>5715</xdr:rowOff>
    </xdr:from>
    <xdr:to>
      <xdr:col>8</xdr:col>
      <xdr:colOff>390525</xdr:colOff>
      <xdr:row>38</xdr:row>
      <xdr:rowOff>41910</xdr:rowOff>
    </xdr:to>
    <xdr:graphicFrame macro="">
      <xdr:nvGraphicFramePr>
        <xdr:cNvPr id="2" name="Diagramm 1">
          <a:extLst>
            <a:ext uri="{FF2B5EF4-FFF2-40B4-BE49-F238E27FC236}">
              <a16:creationId xmlns:a16="http://schemas.microsoft.com/office/drawing/2014/main" id="{00000000-0008-0000-1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285750</xdr:colOff>
      <xdr:row>0</xdr:row>
      <xdr:rowOff>95250</xdr:rowOff>
    </xdr:from>
    <xdr:to>
      <xdr:col>8</xdr:col>
      <xdr:colOff>749152</xdr:colOff>
      <xdr:row>1</xdr:row>
      <xdr:rowOff>377985</xdr:rowOff>
    </xdr:to>
    <xdr:pic>
      <xdr:nvPicPr>
        <xdr:cNvPr id="3" name="Grafik 2">
          <a:extLst>
            <a:ext uri="{FF2B5EF4-FFF2-40B4-BE49-F238E27FC236}">
              <a16:creationId xmlns:a16="http://schemas.microsoft.com/office/drawing/2014/main" id="{163E3FF7-3BA6-F57E-B19F-66659115EF09}"/>
            </a:ext>
          </a:extLst>
        </xdr:cNvPr>
        <xdr:cNvPicPr>
          <a:picLocks noChangeAspect="1"/>
        </xdr:cNvPicPr>
      </xdr:nvPicPr>
      <xdr:blipFill>
        <a:blip xmlns:r="http://schemas.openxmlformats.org/officeDocument/2006/relationships" r:embed="rId2"/>
        <a:stretch>
          <a:fillRect/>
        </a:stretch>
      </xdr:blipFill>
      <xdr:spPr>
        <a:xfrm>
          <a:off x="5619750" y="95250"/>
          <a:ext cx="1225402" cy="377985"/>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7</xdr:col>
      <xdr:colOff>266700</xdr:colOff>
      <xdr:row>0</xdr:row>
      <xdr:rowOff>85725</xdr:rowOff>
    </xdr:from>
    <xdr:to>
      <xdr:col>8</xdr:col>
      <xdr:colOff>730102</xdr:colOff>
      <xdr:row>0</xdr:row>
      <xdr:rowOff>463710</xdr:rowOff>
    </xdr:to>
    <xdr:pic>
      <xdr:nvPicPr>
        <xdr:cNvPr id="3" name="Grafik 2">
          <a:extLst>
            <a:ext uri="{FF2B5EF4-FFF2-40B4-BE49-F238E27FC236}">
              <a16:creationId xmlns:a16="http://schemas.microsoft.com/office/drawing/2014/main" id="{23450D30-3D70-5843-4D8C-37BDE1D60C1F}"/>
            </a:ext>
          </a:extLst>
        </xdr:cNvPr>
        <xdr:cNvPicPr>
          <a:picLocks noChangeAspect="1"/>
        </xdr:cNvPicPr>
      </xdr:nvPicPr>
      <xdr:blipFill>
        <a:blip xmlns:r="http://schemas.openxmlformats.org/officeDocument/2006/relationships" r:embed="rId1"/>
        <a:stretch>
          <a:fillRect/>
        </a:stretch>
      </xdr:blipFill>
      <xdr:spPr>
        <a:xfrm>
          <a:off x="5600700" y="85725"/>
          <a:ext cx="1225402" cy="3779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333375</xdr:colOff>
      <xdr:row>0</xdr:row>
      <xdr:rowOff>114300</xdr:rowOff>
    </xdr:from>
    <xdr:to>
      <xdr:col>7</xdr:col>
      <xdr:colOff>774838</xdr:colOff>
      <xdr:row>0</xdr:row>
      <xdr:rowOff>490935</xdr:rowOff>
    </xdr:to>
    <xdr:pic>
      <xdr:nvPicPr>
        <xdr:cNvPr id="3" name="Grafik 2">
          <a:extLst>
            <a:ext uri="{FF2B5EF4-FFF2-40B4-BE49-F238E27FC236}">
              <a16:creationId xmlns:a16="http://schemas.microsoft.com/office/drawing/2014/main" id="{022FE0ED-FEA2-4439-A3F1-11B2CBC199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19675" y="114300"/>
          <a:ext cx="1222513" cy="376635"/>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7</xdr:col>
      <xdr:colOff>180975</xdr:colOff>
      <xdr:row>0</xdr:row>
      <xdr:rowOff>85725</xdr:rowOff>
    </xdr:from>
    <xdr:to>
      <xdr:col>7</xdr:col>
      <xdr:colOff>1406377</xdr:colOff>
      <xdr:row>1</xdr:row>
      <xdr:rowOff>273210</xdr:rowOff>
    </xdr:to>
    <xdr:pic>
      <xdr:nvPicPr>
        <xdr:cNvPr id="3" name="Grafik 2">
          <a:extLst>
            <a:ext uri="{FF2B5EF4-FFF2-40B4-BE49-F238E27FC236}">
              <a16:creationId xmlns:a16="http://schemas.microsoft.com/office/drawing/2014/main" id="{6A044963-23D3-53D1-F9C9-76E6178250DA}"/>
            </a:ext>
          </a:extLst>
        </xdr:cNvPr>
        <xdr:cNvPicPr>
          <a:picLocks noChangeAspect="1"/>
        </xdr:cNvPicPr>
      </xdr:nvPicPr>
      <xdr:blipFill>
        <a:blip xmlns:r="http://schemas.openxmlformats.org/officeDocument/2006/relationships" r:embed="rId1"/>
        <a:stretch>
          <a:fillRect/>
        </a:stretch>
      </xdr:blipFill>
      <xdr:spPr>
        <a:xfrm>
          <a:off x="5514975" y="85725"/>
          <a:ext cx="1225402" cy="377985"/>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16</xdr:row>
      <xdr:rowOff>9525</xdr:rowOff>
    </xdr:from>
    <xdr:to>
      <xdr:col>7</xdr:col>
      <xdr:colOff>752474</xdr:colOff>
      <xdr:row>31</xdr:row>
      <xdr:rowOff>129540</xdr:rowOff>
    </xdr:to>
    <xdr:graphicFrame macro="">
      <xdr:nvGraphicFramePr>
        <xdr:cNvPr id="2" name="Diagramm 1">
          <a:extLst>
            <a:ext uri="{FF2B5EF4-FFF2-40B4-BE49-F238E27FC236}">
              <a16:creationId xmlns:a16="http://schemas.microsoft.com/office/drawing/2014/main" id="{00000000-0008-0000-1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285750</xdr:colOff>
      <xdr:row>0</xdr:row>
      <xdr:rowOff>95250</xdr:rowOff>
    </xdr:from>
    <xdr:to>
      <xdr:col>7</xdr:col>
      <xdr:colOff>749152</xdr:colOff>
      <xdr:row>0</xdr:row>
      <xdr:rowOff>473235</xdr:rowOff>
    </xdr:to>
    <xdr:pic>
      <xdr:nvPicPr>
        <xdr:cNvPr id="5" name="Grafik 4">
          <a:extLst>
            <a:ext uri="{FF2B5EF4-FFF2-40B4-BE49-F238E27FC236}">
              <a16:creationId xmlns:a16="http://schemas.microsoft.com/office/drawing/2014/main" id="{F2FB487C-8BF3-9A15-9F1A-D040D1E0EC17}"/>
            </a:ext>
          </a:extLst>
        </xdr:cNvPr>
        <xdr:cNvPicPr>
          <a:picLocks noChangeAspect="1"/>
        </xdr:cNvPicPr>
      </xdr:nvPicPr>
      <xdr:blipFill>
        <a:blip xmlns:r="http://schemas.openxmlformats.org/officeDocument/2006/relationships" r:embed="rId2"/>
        <a:stretch>
          <a:fillRect/>
        </a:stretch>
      </xdr:blipFill>
      <xdr:spPr>
        <a:xfrm>
          <a:off x="5543550" y="95250"/>
          <a:ext cx="1225402" cy="377985"/>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20</xdr:row>
      <xdr:rowOff>182879</xdr:rowOff>
    </xdr:from>
    <xdr:to>
      <xdr:col>6</xdr:col>
      <xdr:colOff>0</xdr:colOff>
      <xdr:row>37</xdr:row>
      <xdr:rowOff>180975</xdr:rowOff>
    </xdr:to>
    <xdr:graphicFrame macro="">
      <xdr:nvGraphicFramePr>
        <xdr:cNvPr id="2" name="Diagramm 1">
          <a:extLst>
            <a:ext uri="{FF2B5EF4-FFF2-40B4-BE49-F238E27FC236}">
              <a16:creationId xmlns:a16="http://schemas.microsoft.com/office/drawing/2014/main" id="{00000000-0008-0000-1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62</xdr:row>
      <xdr:rowOff>0</xdr:rowOff>
    </xdr:from>
    <xdr:to>
      <xdr:col>5</xdr:col>
      <xdr:colOff>573405</xdr:colOff>
      <xdr:row>78</xdr:row>
      <xdr:rowOff>148590</xdr:rowOff>
    </xdr:to>
    <xdr:graphicFrame macro="">
      <xdr:nvGraphicFramePr>
        <xdr:cNvPr id="3" name="Diagramm 2">
          <a:extLst>
            <a:ext uri="{FF2B5EF4-FFF2-40B4-BE49-F238E27FC236}">
              <a16:creationId xmlns:a16="http://schemas.microsoft.com/office/drawing/2014/main" id="{00000000-0008-0000-1D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63211</xdr:colOff>
      <xdr:row>0</xdr:row>
      <xdr:rowOff>90920</xdr:rowOff>
    </xdr:from>
    <xdr:to>
      <xdr:col>7</xdr:col>
      <xdr:colOff>745688</xdr:colOff>
      <xdr:row>0</xdr:row>
      <xdr:rowOff>466307</xdr:rowOff>
    </xdr:to>
    <xdr:pic>
      <xdr:nvPicPr>
        <xdr:cNvPr id="5" name="Grafik 4">
          <a:extLst>
            <a:ext uri="{FF2B5EF4-FFF2-40B4-BE49-F238E27FC236}">
              <a16:creationId xmlns:a16="http://schemas.microsoft.com/office/drawing/2014/main" id="{24D33A1F-BC6B-4320-A87A-8C018A182797}"/>
            </a:ext>
          </a:extLst>
        </xdr:cNvPr>
        <xdr:cNvPicPr>
          <a:picLocks noChangeAspect="1"/>
        </xdr:cNvPicPr>
      </xdr:nvPicPr>
      <xdr:blipFill>
        <a:blip xmlns:r="http://schemas.openxmlformats.org/officeDocument/2006/relationships" r:embed="rId3"/>
        <a:stretch>
          <a:fillRect/>
        </a:stretch>
      </xdr:blipFill>
      <xdr:spPr>
        <a:xfrm>
          <a:off x="5578186" y="90920"/>
          <a:ext cx="1225402" cy="375387"/>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15</xdr:row>
      <xdr:rowOff>190499</xdr:rowOff>
    </xdr:from>
    <xdr:to>
      <xdr:col>7</xdr:col>
      <xdr:colOff>9525</xdr:colOff>
      <xdr:row>32</xdr:row>
      <xdr:rowOff>142874</xdr:rowOff>
    </xdr:to>
    <xdr:graphicFrame macro="">
      <xdr:nvGraphicFramePr>
        <xdr:cNvPr id="5" name="Diagramm 4">
          <a:extLst>
            <a:ext uri="{FF2B5EF4-FFF2-40B4-BE49-F238E27FC236}">
              <a16:creationId xmlns:a16="http://schemas.microsoft.com/office/drawing/2014/main" id="{00000000-0008-0000-1E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200025</xdr:colOff>
      <xdr:row>0</xdr:row>
      <xdr:rowOff>104775</xdr:rowOff>
    </xdr:from>
    <xdr:to>
      <xdr:col>8</xdr:col>
      <xdr:colOff>701527</xdr:colOff>
      <xdr:row>0</xdr:row>
      <xdr:rowOff>482760</xdr:rowOff>
    </xdr:to>
    <xdr:pic>
      <xdr:nvPicPr>
        <xdr:cNvPr id="2" name="Grafik 1">
          <a:extLst>
            <a:ext uri="{FF2B5EF4-FFF2-40B4-BE49-F238E27FC236}">
              <a16:creationId xmlns:a16="http://schemas.microsoft.com/office/drawing/2014/main" id="{04A3ED0B-E59F-DAF6-D54A-055A341958FB}"/>
            </a:ext>
          </a:extLst>
        </xdr:cNvPr>
        <xdr:cNvPicPr>
          <a:picLocks noChangeAspect="1"/>
        </xdr:cNvPicPr>
      </xdr:nvPicPr>
      <xdr:blipFill>
        <a:blip xmlns:r="http://schemas.openxmlformats.org/officeDocument/2006/relationships" r:embed="rId2"/>
        <a:stretch>
          <a:fillRect/>
        </a:stretch>
      </xdr:blipFill>
      <xdr:spPr>
        <a:xfrm>
          <a:off x="5924550" y="104775"/>
          <a:ext cx="1225402" cy="377985"/>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xdr:from>
      <xdr:col>0</xdr:col>
      <xdr:colOff>1</xdr:colOff>
      <xdr:row>22</xdr:row>
      <xdr:rowOff>9406</xdr:rowOff>
    </xdr:from>
    <xdr:to>
      <xdr:col>9</xdr:col>
      <xdr:colOff>47626</xdr:colOff>
      <xdr:row>42</xdr:row>
      <xdr:rowOff>179497</xdr:rowOff>
    </xdr:to>
    <xdr:graphicFrame macro="">
      <xdr:nvGraphicFramePr>
        <xdr:cNvPr id="3" name="Diagramm 2">
          <a:extLst>
            <a:ext uri="{FF2B5EF4-FFF2-40B4-BE49-F238E27FC236}">
              <a16:creationId xmlns:a16="http://schemas.microsoft.com/office/drawing/2014/main" id="{00000000-0008-0000-1F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22</xdr:col>
      <xdr:colOff>129352</xdr:colOff>
      <xdr:row>0</xdr:row>
      <xdr:rowOff>94075</xdr:rowOff>
    </xdr:from>
    <xdr:to>
      <xdr:col>23</xdr:col>
      <xdr:colOff>590402</xdr:colOff>
      <xdr:row>0</xdr:row>
      <xdr:rowOff>471552</xdr:rowOff>
    </xdr:to>
    <xdr:pic>
      <xdr:nvPicPr>
        <xdr:cNvPr id="2" name="Grafik 1">
          <a:extLst>
            <a:ext uri="{FF2B5EF4-FFF2-40B4-BE49-F238E27FC236}">
              <a16:creationId xmlns:a16="http://schemas.microsoft.com/office/drawing/2014/main" id="{E6A2F875-3440-5603-685A-B97F0EBE00BE}"/>
            </a:ext>
          </a:extLst>
        </xdr:cNvPr>
        <xdr:cNvPicPr>
          <a:picLocks noChangeAspect="1"/>
        </xdr:cNvPicPr>
      </xdr:nvPicPr>
      <xdr:blipFill>
        <a:blip xmlns:r="http://schemas.openxmlformats.org/officeDocument/2006/relationships" r:embed="rId2"/>
        <a:stretch>
          <a:fillRect/>
        </a:stretch>
      </xdr:blipFill>
      <xdr:spPr>
        <a:xfrm>
          <a:off x="17403704" y="94075"/>
          <a:ext cx="1225402" cy="377985"/>
        </a:xfrm>
        <a:prstGeom prst="rect">
          <a:avLst/>
        </a:prstGeom>
      </xdr:spPr>
    </xdr:pic>
    <xdr:clientData/>
  </xdr:twoCellAnchor>
  <xdr:twoCellAnchor editAs="oneCell">
    <xdr:from>
      <xdr:col>7</xdr:col>
      <xdr:colOff>278606</xdr:colOff>
      <xdr:row>0</xdr:row>
      <xdr:rowOff>118722</xdr:rowOff>
    </xdr:from>
    <xdr:to>
      <xdr:col>8</xdr:col>
      <xdr:colOff>738607</xdr:colOff>
      <xdr:row>0</xdr:row>
      <xdr:rowOff>499769</xdr:rowOff>
    </xdr:to>
    <xdr:pic>
      <xdr:nvPicPr>
        <xdr:cNvPr id="4" name="Grafik 3">
          <a:extLst>
            <a:ext uri="{FF2B5EF4-FFF2-40B4-BE49-F238E27FC236}">
              <a16:creationId xmlns:a16="http://schemas.microsoft.com/office/drawing/2014/main" id="{F844C248-B228-4377-9F9F-F85FF411F465}"/>
            </a:ext>
          </a:extLst>
        </xdr:cNvPr>
        <xdr:cNvPicPr>
          <a:picLocks noChangeAspect="1"/>
        </xdr:cNvPicPr>
      </xdr:nvPicPr>
      <xdr:blipFill>
        <a:blip xmlns:r="http://schemas.openxmlformats.org/officeDocument/2006/relationships" r:embed="rId2"/>
        <a:stretch>
          <a:fillRect/>
        </a:stretch>
      </xdr:blipFill>
      <xdr:spPr>
        <a:xfrm>
          <a:off x="6079331" y="118722"/>
          <a:ext cx="1222001" cy="381047"/>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7</xdr:col>
      <xdr:colOff>276225</xdr:colOff>
      <xdr:row>0</xdr:row>
      <xdr:rowOff>104775</xdr:rowOff>
    </xdr:from>
    <xdr:to>
      <xdr:col>8</xdr:col>
      <xdr:colOff>739627</xdr:colOff>
      <xdr:row>0</xdr:row>
      <xdr:rowOff>482760</xdr:rowOff>
    </xdr:to>
    <xdr:pic>
      <xdr:nvPicPr>
        <xdr:cNvPr id="2" name="Grafik 1">
          <a:extLst>
            <a:ext uri="{FF2B5EF4-FFF2-40B4-BE49-F238E27FC236}">
              <a16:creationId xmlns:a16="http://schemas.microsoft.com/office/drawing/2014/main" id="{AE2FE511-32F8-66D2-BB1B-67128B84F923}"/>
            </a:ext>
          </a:extLst>
        </xdr:cNvPr>
        <xdr:cNvPicPr>
          <a:picLocks noChangeAspect="1"/>
        </xdr:cNvPicPr>
      </xdr:nvPicPr>
      <xdr:blipFill>
        <a:blip xmlns:r="http://schemas.openxmlformats.org/officeDocument/2006/relationships" r:embed="rId1"/>
        <a:stretch>
          <a:fillRect/>
        </a:stretch>
      </xdr:blipFill>
      <xdr:spPr>
        <a:xfrm>
          <a:off x="6124575" y="104775"/>
          <a:ext cx="1225402" cy="377985"/>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6</xdr:col>
      <xdr:colOff>285750</xdr:colOff>
      <xdr:row>0</xdr:row>
      <xdr:rowOff>95250</xdr:rowOff>
    </xdr:from>
    <xdr:to>
      <xdr:col>7</xdr:col>
      <xdr:colOff>749152</xdr:colOff>
      <xdr:row>0</xdr:row>
      <xdr:rowOff>473235</xdr:rowOff>
    </xdr:to>
    <xdr:pic>
      <xdr:nvPicPr>
        <xdr:cNvPr id="2" name="Grafik 1">
          <a:extLst>
            <a:ext uri="{FF2B5EF4-FFF2-40B4-BE49-F238E27FC236}">
              <a16:creationId xmlns:a16="http://schemas.microsoft.com/office/drawing/2014/main" id="{4D71051C-CDEE-B0AB-A731-B881A3BEE275}"/>
            </a:ext>
          </a:extLst>
        </xdr:cNvPr>
        <xdr:cNvPicPr>
          <a:picLocks noChangeAspect="1"/>
        </xdr:cNvPicPr>
      </xdr:nvPicPr>
      <xdr:blipFill>
        <a:blip xmlns:r="http://schemas.openxmlformats.org/officeDocument/2006/relationships" r:embed="rId1"/>
        <a:stretch>
          <a:fillRect/>
        </a:stretch>
      </xdr:blipFill>
      <xdr:spPr>
        <a:xfrm>
          <a:off x="6372225" y="95250"/>
          <a:ext cx="1225402" cy="377985"/>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xdr:from>
      <xdr:col>0</xdr:col>
      <xdr:colOff>1</xdr:colOff>
      <xdr:row>16</xdr:row>
      <xdr:rowOff>186689</xdr:rowOff>
    </xdr:from>
    <xdr:to>
      <xdr:col>6</xdr:col>
      <xdr:colOff>714376</xdr:colOff>
      <xdr:row>37</xdr:row>
      <xdr:rowOff>161924</xdr:rowOff>
    </xdr:to>
    <xdr:graphicFrame macro="">
      <xdr:nvGraphicFramePr>
        <xdr:cNvPr id="2" name="Diagramm 1">
          <a:extLst>
            <a:ext uri="{FF2B5EF4-FFF2-40B4-BE49-F238E27FC236}">
              <a16:creationId xmlns:a16="http://schemas.microsoft.com/office/drawing/2014/main" id="{00000000-0008-0000-2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47625</xdr:colOff>
      <xdr:row>0</xdr:row>
      <xdr:rowOff>95250</xdr:rowOff>
    </xdr:from>
    <xdr:to>
      <xdr:col>8</xdr:col>
      <xdr:colOff>511027</xdr:colOff>
      <xdr:row>0</xdr:row>
      <xdr:rowOff>473235</xdr:rowOff>
    </xdr:to>
    <xdr:pic>
      <xdr:nvPicPr>
        <xdr:cNvPr id="3" name="Grafik 2">
          <a:extLst>
            <a:ext uri="{FF2B5EF4-FFF2-40B4-BE49-F238E27FC236}">
              <a16:creationId xmlns:a16="http://schemas.microsoft.com/office/drawing/2014/main" id="{28ABDA94-BBF3-FCFE-B8DA-6A49D26EA726}"/>
            </a:ext>
          </a:extLst>
        </xdr:cNvPr>
        <xdr:cNvPicPr>
          <a:picLocks noChangeAspect="1"/>
        </xdr:cNvPicPr>
      </xdr:nvPicPr>
      <xdr:blipFill>
        <a:blip xmlns:r="http://schemas.openxmlformats.org/officeDocument/2006/relationships" r:embed="rId2"/>
        <a:stretch>
          <a:fillRect/>
        </a:stretch>
      </xdr:blipFill>
      <xdr:spPr>
        <a:xfrm>
          <a:off x="5619750" y="95250"/>
          <a:ext cx="1225402" cy="377985"/>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3</xdr:col>
      <xdr:colOff>66675</xdr:colOff>
      <xdr:row>0</xdr:row>
      <xdr:rowOff>95250</xdr:rowOff>
    </xdr:from>
    <xdr:to>
      <xdr:col>4</xdr:col>
      <xdr:colOff>568177</xdr:colOff>
      <xdr:row>0</xdr:row>
      <xdr:rowOff>473235</xdr:rowOff>
    </xdr:to>
    <xdr:pic>
      <xdr:nvPicPr>
        <xdr:cNvPr id="2" name="Grafik 1">
          <a:extLst>
            <a:ext uri="{FF2B5EF4-FFF2-40B4-BE49-F238E27FC236}">
              <a16:creationId xmlns:a16="http://schemas.microsoft.com/office/drawing/2014/main" id="{66B05E27-9173-EFA8-A032-BF7BC8F174F6}"/>
            </a:ext>
          </a:extLst>
        </xdr:cNvPr>
        <xdr:cNvPicPr>
          <a:picLocks noChangeAspect="1"/>
        </xdr:cNvPicPr>
      </xdr:nvPicPr>
      <xdr:blipFill>
        <a:blip xmlns:r="http://schemas.openxmlformats.org/officeDocument/2006/relationships" r:embed="rId1"/>
        <a:stretch>
          <a:fillRect/>
        </a:stretch>
      </xdr:blipFill>
      <xdr:spPr>
        <a:xfrm>
          <a:off x="4391025" y="95250"/>
          <a:ext cx="1225402" cy="377985"/>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4</xdr:col>
      <xdr:colOff>608135</xdr:colOff>
      <xdr:row>0</xdr:row>
      <xdr:rowOff>101112</xdr:rowOff>
    </xdr:from>
    <xdr:to>
      <xdr:col>5</xdr:col>
      <xdr:colOff>1023912</xdr:colOff>
      <xdr:row>0</xdr:row>
      <xdr:rowOff>479097</xdr:rowOff>
    </xdr:to>
    <xdr:pic>
      <xdr:nvPicPr>
        <xdr:cNvPr id="4" name="Grafik 3">
          <a:extLst>
            <a:ext uri="{FF2B5EF4-FFF2-40B4-BE49-F238E27FC236}">
              <a16:creationId xmlns:a16="http://schemas.microsoft.com/office/drawing/2014/main" id="{32EFFB4D-AA0D-2BA8-D143-5CA7C5D7E14C}"/>
            </a:ext>
          </a:extLst>
        </xdr:cNvPr>
        <xdr:cNvPicPr>
          <a:picLocks noChangeAspect="1"/>
        </xdr:cNvPicPr>
      </xdr:nvPicPr>
      <xdr:blipFill>
        <a:blip xmlns:r="http://schemas.openxmlformats.org/officeDocument/2006/relationships" r:embed="rId1"/>
        <a:stretch>
          <a:fillRect/>
        </a:stretch>
      </xdr:blipFill>
      <xdr:spPr>
        <a:xfrm>
          <a:off x="4741985" y="101112"/>
          <a:ext cx="1225402" cy="3779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95250</xdr:colOff>
      <xdr:row>14</xdr:row>
      <xdr:rowOff>33337</xdr:rowOff>
    </xdr:from>
    <xdr:to>
      <xdr:col>5</xdr:col>
      <xdr:colOff>19050</xdr:colOff>
      <xdr:row>28</xdr:row>
      <xdr:rowOff>109537</xdr:rowOff>
    </xdr:to>
    <xdr:graphicFrame macro="">
      <xdr:nvGraphicFramePr>
        <xdr:cNvPr id="2" name="Diagramm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295275</xdr:colOff>
      <xdr:row>0</xdr:row>
      <xdr:rowOff>85725</xdr:rowOff>
    </xdr:from>
    <xdr:to>
      <xdr:col>7</xdr:col>
      <xdr:colOff>736738</xdr:colOff>
      <xdr:row>0</xdr:row>
      <xdr:rowOff>462360</xdr:rowOff>
    </xdr:to>
    <xdr:pic>
      <xdr:nvPicPr>
        <xdr:cNvPr id="3" name="Grafik 2">
          <a:extLst>
            <a:ext uri="{FF2B5EF4-FFF2-40B4-BE49-F238E27FC236}">
              <a16:creationId xmlns:a16="http://schemas.microsoft.com/office/drawing/2014/main" id="{3A81FC9C-44AC-4DF3-9C73-473039DBC0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81575" y="85725"/>
          <a:ext cx="1222513" cy="376635"/>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9525</xdr:colOff>
      <xdr:row>9</xdr:row>
      <xdr:rowOff>15240</xdr:rowOff>
    </xdr:from>
    <xdr:to>
      <xdr:col>5</xdr:col>
      <xdr:colOff>169545</xdr:colOff>
      <xdr:row>23</xdr:row>
      <xdr:rowOff>57150</xdr:rowOff>
    </xdr:to>
    <xdr:graphicFrame macro="">
      <xdr:nvGraphicFramePr>
        <xdr:cNvPr id="5" name="Diagramm 4">
          <a:extLst>
            <a:ext uri="{FF2B5EF4-FFF2-40B4-BE49-F238E27FC236}">
              <a16:creationId xmlns:a16="http://schemas.microsoft.com/office/drawing/2014/main" id="{00000000-0008-0000-2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81174</xdr:colOff>
      <xdr:row>0</xdr:row>
      <xdr:rowOff>95250</xdr:rowOff>
    </xdr:from>
    <xdr:to>
      <xdr:col>6</xdr:col>
      <xdr:colOff>739627</xdr:colOff>
      <xdr:row>1</xdr:row>
      <xdr:rowOff>28575</xdr:rowOff>
    </xdr:to>
    <xdr:pic>
      <xdr:nvPicPr>
        <xdr:cNvPr id="2" name="Grafik 1">
          <a:extLst>
            <a:ext uri="{FF2B5EF4-FFF2-40B4-BE49-F238E27FC236}">
              <a16:creationId xmlns:a16="http://schemas.microsoft.com/office/drawing/2014/main" id="{C476AF16-7F1F-1F34-1F0C-978687B8958B}"/>
            </a:ext>
          </a:extLst>
        </xdr:cNvPr>
        <xdr:cNvPicPr>
          <a:picLocks noChangeAspect="1"/>
        </xdr:cNvPicPr>
      </xdr:nvPicPr>
      <xdr:blipFill>
        <a:blip xmlns:r="http://schemas.openxmlformats.org/officeDocument/2006/relationships" r:embed="rId2"/>
        <a:stretch>
          <a:fillRect/>
        </a:stretch>
      </xdr:blipFill>
      <xdr:spPr>
        <a:xfrm>
          <a:off x="5148474" y="95250"/>
          <a:ext cx="1420453" cy="438150"/>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3</xdr:row>
      <xdr:rowOff>9525</xdr:rowOff>
    </xdr:from>
    <xdr:to>
      <xdr:col>7</xdr:col>
      <xdr:colOff>285751</xdr:colOff>
      <xdr:row>18</xdr:row>
      <xdr:rowOff>133350</xdr:rowOff>
    </xdr:to>
    <xdr:graphicFrame macro="">
      <xdr:nvGraphicFramePr>
        <xdr:cNvPr id="7" name="Diagramm 6">
          <a:extLst>
            <a:ext uri="{FF2B5EF4-FFF2-40B4-BE49-F238E27FC236}">
              <a16:creationId xmlns:a16="http://schemas.microsoft.com/office/drawing/2014/main" id="{00000000-0008-0000-2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190500</xdr:colOff>
      <xdr:row>0</xdr:row>
      <xdr:rowOff>104775</xdr:rowOff>
    </xdr:from>
    <xdr:to>
      <xdr:col>7</xdr:col>
      <xdr:colOff>692002</xdr:colOff>
      <xdr:row>0</xdr:row>
      <xdr:rowOff>482760</xdr:rowOff>
    </xdr:to>
    <xdr:pic>
      <xdr:nvPicPr>
        <xdr:cNvPr id="2" name="Grafik 1">
          <a:extLst>
            <a:ext uri="{FF2B5EF4-FFF2-40B4-BE49-F238E27FC236}">
              <a16:creationId xmlns:a16="http://schemas.microsoft.com/office/drawing/2014/main" id="{0D8B4A07-EABE-39C6-7304-C7F28EFE3316}"/>
            </a:ext>
          </a:extLst>
        </xdr:cNvPr>
        <xdr:cNvPicPr>
          <a:picLocks noChangeAspect="1"/>
        </xdr:cNvPicPr>
      </xdr:nvPicPr>
      <xdr:blipFill>
        <a:blip xmlns:r="http://schemas.openxmlformats.org/officeDocument/2006/relationships" r:embed="rId2"/>
        <a:stretch>
          <a:fillRect/>
        </a:stretch>
      </xdr:blipFill>
      <xdr:spPr>
        <a:xfrm>
          <a:off x="6162675" y="104775"/>
          <a:ext cx="1225402" cy="377985"/>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xdr:from>
      <xdr:col>0</xdr:col>
      <xdr:colOff>66676</xdr:colOff>
      <xdr:row>66</xdr:row>
      <xdr:rowOff>9525</xdr:rowOff>
    </xdr:from>
    <xdr:to>
      <xdr:col>7</xdr:col>
      <xdr:colOff>752475</xdr:colOff>
      <xdr:row>85</xdr:row>
      <xdr:rowOff>85725</xdr:rowOff>
    </xdr:to>
    <xdr:graphicFrame macro="">
      <xdr:nvGraphicFramePr>
        <xdr:cNvPr id="5" name="Diagramm 4">
          <a:extLst>
            <a:ext uri="{FF2B5EF4-FFF2-40B4-BE49-F238E27FC236}">
              <a16:creationId xmlns:a16="http://schemas.microsoft.com/office/drawing/2014/main" id="{00000000-0008-0000-27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276225</xdr:colOff>
      <xdr:row>0</xdr:row>
      <xdr:rowOff>104775</xdr:rowOff>
    </xdr:from>
    <xdr:to>
      <xdr:col>8</xdr:col>
      <xdr:colOff>739627</xdr:colOff>
      <xdr:row>0</xdr:row>
      <xdr:rowOff>482760</xdr:rowOff>
    </xdr:to>
    <xdr:pic>
      <xdr:nvPicPr>
        <xdr:cNvPr id="2" name="Grafik 1">
          <a:extLst>
            <a:ext uri="{FF2B5EF4-FFF2-40B4-BE49-F238E27FC236}">
              <a16:creationId xmlns:a16="http://schemas.microsoft.com/office/drawing/2014/main" id="{EF369934-8E8D-C5E6-D103-116606F73CCA}"/>
            </a:ext>
          </a:extLst>
        </xdr:cNvPr>
        <xdr:cNvPicPr>
          <a:picLocks noChangeAspect="1"/>
        </xdr:cNvPicPr>
      </xdr:nvPicPr>
      <xdr:blipFill>
        <a:blip xmlns:r="http://schemas.openxmlformats.org/officeDocument/2006/relationships" r:embed="rId2"/>
        <a:stretch>
          <a:fillRect/>
        </a:stretch>
      </xdr:blipFill>
      <xdr:spPr>
        <a:xfrm>
          <a:off x="5610225" y="104775"/>
          <a:ext cx="1225402" cy="377985"/>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7</xdr:col>
      <xdr:colOff>295275</xdr:colOff>
      <xdr:row>0</xdr:row>
      <xdr:rowOff>95250</xdr:rowOff>
    </xdr:from>
    <xdr:to>
      <xdr:col>8</xdr:col>
      <xdr:colOff>758677</xdr:colOff>
      <xdr:row>0</xdr:row>
      <xdr:rowOff>473235</xdr:rowOff>
    </xdr:to>
    <xdr:pic>
      <xdr:nvPicPr>
        <xdr:cNvPr id="2" name="Grafik 1">
          <a:extLst>
            <a:ext uri="{FF2B5EF4-FFF2-40B4-BE49-F238E27FC236}">
              <a16:creationId xmlns:a16="http://schemas.microsoft.com/office/drawing/2014/main" id="{27D67847-EEEB-F72C-B8F5-EB3F4C1C0F38}"/>
            </a:ext>
          </a:extLst>
        </xdr:cNvPr>
        <xdr:cNvPicPr>
          <a:picLocks noChangeAspect="1"/>
        </xdr:cNvPicPr>
      </xdr:nvPicPr>
      <xdr:blipFill>
        <a:blip xmlns:r="http://schemas.openxmlformats.org/officeDocument/2006/relationships" r:embed="rId1"/>
        <a:stretch>
          <a:fillRect/>
        </a:stretch>
      </xdr:blipFill>
      <xdr:spPr>
        <a:xfrm>
          <a:off x="6981825" y="95250"/>
          <a:ext cx="1225402" cy="377985"/>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6</xdr:col>
      <xdr:colOff>266700</xdr:colOff>
      <xdr:row>0</xdr:row>
      <xdr:rowOff>95250</xdr:rowOff>
    </xdr:from>
    <xdr:to>
      <xdr:col>7</xdr:col>
      <xdr:colOff>730102</xdr:colOff>
      <xdr:row>0</xdr:row>
      <xdr:rowOff>473235</xdr:rowOff>
    </xdr:to>
    <xdr:pic>
      <xdr:nvPicPr>
        <xdr:cNvPr id="2" name="Grafik 1">
          <a:extLst>
            <a:ext uri="{FF2B5EF4-FFF2-40B4-BE49-F238E27FC236}">
              <a16:creationId xmlns:a16="http://schemas.microsoft.com/office/drawing/2014/main" id="{A459C208-1763-D107-71B5-0AE6AE82D7CC}"/>
            </a:ext>
          </a:extLst>
        </xdr:cNvPr>
        <xdr:cNvPicPr>
          <a:picLocks noChangeAspect="1"/>
        </xdr:cNvPicPr>
      </xdr:nvPicPr>
      <xdr:blipFill>
        <a:blip xmlns:r="http://schemas.openxmlformats.org/officeDocument/2006/relationships" r:embed="rId1"/>
        <a:stretch>
          <a:fillRect/>
        </a:stretch>
      </xdr:blipFill>
      <xdr:spPr>
        <a:xfrm>
          <a:off x="6838950" y="95250"/>
          <a:ext cx="1225402" cy="377985"/>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xdr:from>
      <xdr:col>0</xdr:col>
      <xdr:colOff>143375</xdr:colOff>
      <xdr:row>51</xdr:row>
      <xdr:rowOff>33086</xdr:rowOff>
    </xdr:from>
    <xdr:to>
      <xdr:col>9</xdr:col>
      <xdr:colOff>404060</xdr:colOff>
      <xdr:row>69</xdr:row>
      <xdr:rowOff>177465</xdr:rowOff>
    </xdr:to>
    <xdr:graphicFrame macro="">
      <xdr:nvGraphicFramePr>
        <xdr:cNvPr id="2" name="Diagramm 1">
          <a:extLst>
            <a:ext uri="{FF2B5EF4-FFF2-40B4-BE49-F238E27FC236}">
              <a16:creationId xmlns:a16="http://schemas.microsoft.com/office/drawing/2014/main" id="{00000000-0008-0000-2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105779</xdr:colOff>
      <xdr:row>15</xdr:row>
      <xdr:rowOff>10025</xdr:rowOff>
    </xdr:from>
    <xdr:to>
      <xdr:col>10</xdr:col>
      <xdr:colOff>257176</xdr:colOff>
      <xdr:row>34</xdr:row>
      <xdr:rowOff>183481</xdr:rowOff>
    </xdr:to>
    <xdr:graphicFrame macro="">
      <xdr:nvGraphicFramePr>
        <xdr:cNvPr id="3" name="Diagramm 2">
          <a:extLst>
            <a:ext uri="{FF2B5EF4-FFF2-40B4-BE49-F238E27FC236}">
              <a16:creationId xmlns:a16="http://schemas.microsoft.com/office/drawing/2014/main" id="{00000000-0008-0000-2A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9</xdr:col>
      <xdr:colOff>10027</xdr:colOff>
      <xdr:row>0</xdr:row>
      <xdr:rowOff>104776</xdr:rowOff>
    </xdr:from>
    <xdr:to>
      <xdr:col>10</xdr:col>
      <xdr:colOff>685801</xdr:colOff>
      <xdr:row>1</xdr:row>
      <xdr:rowOff>30366</xdr:rowOff>
    </xdr:to>
    <xdr:pic>
      <xdr:nvPicPr>
        <xdr:cNvPr id="5" name="Grafik 4">
          <a:extLst>
            <a:ext uri="{FF2B5EF4-FFF2-40B4-BE49-F238E27FC236}">
              <a16:creationId xmlns:a16="http://schemas.microsoft.com/office/drawing/2014/main" id="{E5C74B2D-AF9C-06CC-BD69-60DCFA8B5458}"/>
            </a:ext>
          </a:extLst>
        </xdr:cNvPr>
        <xdr:cNvPicPr>
          <a:picLocks noChangeAspect="1"/>
        </xdr:cNvPicPr>
      </xdr:nvPicPr>
      <xdr:blipFill>
        <a:blip xmlns:r="http://schemas.openxmlformats.org/officeDocument/2006/relationships" r:embed="rId3"/>
        <a:stretch>
          <a:fillRect/>
        </a:stretch>
      </xdr:blipFill>
      <xdr:spPr>
        <a:xfrm>
          <a:off x="7096627" y="104776"/>
          <a:ext cx="1399674" cy="430415"/>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3</xdr:col>
      <xdr:colOff>38100</xdr:colOff>
      <xdr:row>0</xdr:row>
      <xdr:rowOff>114301</xdr:rowOff>
    </xdr:from>
    <xdr:to>
      <xdr:col>4</xdr:col>
      <xdr:colOff>750442</xdr:colOff>
      <xdr:row>1</xdr:row>
      <xdr:rowOff>66676</xdr:rowOff>
    </xdr:to>
    <xdr:pic>
      <xdr:nvPicPr>
        <xdr:cNvPr id="2" name="Grafik 1">
          <a:extLst>
            <a:ext uri="{FF2B5EF4-FFF2-40B4-BE49-F238E27FC236}">
              <a16:creationId xmlns:a16="http://schemas.microsoft.com/office/drawing/2014/main" id="{DA92B9C4-EF4C-4FAF-DB9C-73414A72DBBD}"/>
            </a:ext>
          </a:extLst>
        </xdr:cNvPr>
        <xdr:cNvPicPr>
          <a:picLocks noChangeAspect="1"/>
        </xdr:cNvPicPr>
      </xdr:nvPicPr>
      <xdr:blipFill>
        <a:blip xmlns:r="http://schemas.openxmlformats.org/officeDocument/2006/relationships" r:embed="rId1"/>
        <a:stretch>
          <a:fillRect/>
        </a:stretch>
      </xdr:blipFill>
      <xdr:spPr>
        <a:xfrm>
          <a:off x="6286500" y="114301"/>
          <a:ext cx="1474342" cy="457200"/>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xdr:from>
      <xdr:col>0</xdr:col>
      <xdr:colOff>186690</xdr:colOff>
      <xdr:row>17</xdr:row>
      <xdr:rowOff>30480</xdr:rowOff>
    </xdr:from>
    <xdr:to>
      <xdr:col>6</xdr:col>
      <xdr:colOff>3810</xdr:colOff>
      <xdr:row>32</xdr:row>
      <xdr:rowOff>91440</xdr:rowOff>
    </xdr:to>
    <xdr:graphicFrame macro="">
      <xdr:nvGraphicFramePr>
        <xdr:cNvPr id="2" name="Diagramm 1">
          <a:extLst>
            <a:ext uri="{FF2B5EF4-FFF2-40B4-BE49-F238E27FC236}">
              <a16:creationId xmlns:a16="http://schemas.microsoft.com/office/drawing/2014/main" id="{00000000-0008-0000-2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8.xml><?xml version="1.0" encoding="utf-8"?>
<c:userShapes xmlns:c="http://schemas.openxmlformats.org/drawingml/2006/chart">
  <cdr:relSizeAnchor xmlns:cdr="http://schemas.openxmlformats.org/drawingml/2006/chartDrawing">
    <cdr:from>
      <cdr:x>0.83816</cdr:x>
      <cdr:y>0.64946</cdr:y>
    </cdr:from>
    <cdr:to>
      <cdr:x>0.99114</cdr:x>
      <cdr:y>0.76359</cdr:y>
    </cdr:to>
    <cdr:sp macro="" textlink="">
      <cdr:nvSpPr>
        <cdr:cNvPr id="2" name="Textfeld 1"/>
        <cdr:cNvSpPr txBox="1"/>
      </cdr:nvSpPr>
      <cdr:spPr>
        <a:xfrm xmlns:a="http://schemas.openxmlformats.org/drawingml/2006/main">
          <a:off x="3966210" y="1821180"/>
          <a:ext cx="723900" cy="32004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userShapes>
</file>

<file path=xl/drawings/drawing49.xml><?xml version="1.0" encoding="utf-8"?>
<xdr:wsDr xmlns:xdr="http://schemas.openxmlformats.org/drawingml/2006/spreadsheetDrawing" xmlns:a="http://schemas.openxmlformats.org/drawingml/2006/main">
  <xdr:twoCellAnchor>
    <xdr:from>
      <xdr:col>0</xdr:col>
      <xdr:colOff>129540</xdr:colOff>
      <xdr:row>21</xdr:row>
      <xdr:rowOff>95250</xdr:rowOff>
    </xdr:from>
    <xdr:to>
      <xdr:col>6</xdr:col>
      <xdr:colOff>731520</xdr:colOff>
      <xdr:row>41</xdr:row>
      <xdr:rowOff>0</xdr:rowOff>
    </xdr:to>
    <xdr:graphicFrame macro="">
      <xdr:nvGraphicFramePr>
        <xdr:cNvPr id="2" name="Diagramm 1">
          <a:extLst>
            <a:ext uri="{FF2B5EF4-FFF2-40B4-BE49-F238E27FC236}">
              <a16:creationId xmlns:a16="http://schemas.microsoft.com/office/drawing/2014/main" id="{00000000-0008-0000-2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342900</xdr:colOff>
      <xdr:row>0</xdr:row>
      <xdr:rowOff>104775</xdr:rowOff>
    </xdr:from>
    <xdr:to>
      <xdr:col>8</xdr:col>
      <xdr:colOff>3313</xdr:colOff>
      <xdr:row>0</xdr:row>
      <xdr:rowOff>481410</xdr:rowOff>
    </xdr:to>
    <xdr:pic>
      <xdr:nvPicPr>
        <xdr:cNvPr id="2" name="Grafik 1">
          <a:extLst>
            <a:ext uri="{FF2B5EF4-FFF2-40B4-BE49-F238E27FC236}">
              <a16:creationId xmlns:a16="http://schemas.microsoft.com/office/drawing/2014/main" id="{5438E4D3-1D56-47BF-8CAE-8D456DCCE0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29200" y="104775"/>
          <a:ext cx="1222513" cy="37663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323850</xdr:colOff>
      <xdr:row>0</xdr:row>
      <xdr:rowOff>85725</xdr:rowOff>
    </xdr:from>
    <xdr:to>
      <xdr:col>7</xdr:col>
      <xdr:colOff>761171</xdr:colOff>
      <xdr:row>0</xdr:row>
      <xdr:rowOff>462774</xdr:rowOff>
    </xdr:to>
    <xdr:pic>
      <xdr:nvPicPr>
        <xdr:cNvPr id="2" name="Grafik 1">
          <a:extLst>
            <a:ext uri="{FF2B5EF4-FFF2-40B4-BE49-F238E27FC236}">
              <a16:creationId xmlns:a16="http://schemas.microsoft.com/office/drawing/2014/main" id="{3C05A490-7D37-4072-8D0D-C1F388CBAD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10150" y="85725"/>
          <a:ext cx="1218371" cy="37704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133348</xdr:colOff>
      <xdr:row>46</xdr:row>
      <xdr:rowOff>9526</xdr:rowOff>
    </xdr:from>
    <xdr:to>
      <xdr:col>8</xdr:col>
      <xdr:colOff>19049</xdr:colOff>
      <xdr:row>62</xdr:row>
      <xdr:rowOff>182035</xdr:rowOff>
    </xdr:to>
    <xdr:graphicFrame macro="">
      <xdr:nvGraphicFramePr>
        <xdr:cNvPr id="4" name="Diagramm 3">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7</xdr:row>
      <xdr:rowOff>9525</xdr:rowOff>
    </xdr:from>
    <xdr:to>
      <xdr:col>7</xdr:col>
      <xdr:colOff>771525</xdr:colOff>
      <xdr:row>25</xdr:row>
      <xdr:rowOff>142875</xdr:rowOff>
    </xdr:to>
    <xdr:graphicFrame macro="">
      <xdr:nvGraphicFramePr>
        <xdr:cNvPr id="6" name="Diagramm 5">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333375</xdr:colOff>
      <xdr:row>0</xdr:row>
      <xdr:rowOff>95250</xdr:rowOff>
    </xdr:from>
    <xdr:to>
      <xdr:col>7</xdr:col>
      <xdr:colOff>774838</xdr:colOff>
      <xdr:row>0</xdr:row>
      <xdr:rowOff>471885</xdr:rowOff>
    </xdr:to>
    <xdr:pic>
      <xdr:nvPicPr>
        <xdr:cNvPr id="2" name="Grafik 1">
          <a:extLst>
            <a:ext uri="{FF2B5EF4-FFF2-40B4-BE49-F238E27FC236}">
              <a16:creationId xmlns:a16="http://schemas.microsoft.com/office/drawing/2014/main" id="{49C13DA6-2F5C-40EF-B0F8-D3D20E90426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019675" y="95250"/>
          <a:ext cx="1222513" cy="376635"/>
        </a:xfrm>
        <a:prstGeom prst="rect">
          <a:avLst/>
        </a:prstGeom>
      </xdr:spPr>
    </xdr:pic>
    <xdr:clientData/>
  </xdr:twoCellAnchor>
</xdr:wsDr>
</file>

<file path=xl/drawings/drawing8.xml><?xml version="1.0" encoding="utf-8"?>
<c:userShapes xmlns:c="http://schemas.openxmlformats.org/drawingml/2006/chart">
  <cdr:relSizeAnchor xmlns:cdr="http://schemas.openxmlformats.org/drawingml/2006/chartDrawing">
    <cdr:from>
      <cdr:x>0.01659</cdr:x>
      <cdr:y>0.95519</cdr:y>
    </cdr:from>
    <cdr:to>
      <cdr:x>0.06335</cdr:x>
      <cdr:y>0.99057</cdr:y>
    </cdr:to>
    <cdr:sp macro="" textlink="">
      <cdr:nvSpPr>
        <cdr:cNvPr id="2" name="Rechteck 1"/>
        <cdr:cNvSpPr/>
      </cdr:nvSpPr>
      <cdr:spPr>
        <a:xfrm xmlns:a="http://schemas.openxmlformats.org/drawingml/2006/main">
          <a:off x="104776" y="3857625"/>
          <a:ext cx="295275" cy="142875"/>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userShapes>
</file>

<file path=xl/drawings/drawing9.xml><?xml version="1.0" encoding="utf-8"?>
<xdr:wsDr xmlns:xdr="http://schemas.openxmlformats.org/drawingml/2006/spreadsheetDrawing" xmlns:a="http://schemas.openxmlformats.org/drawingml/2006/main">
  <xdr:twoCellAnchor editAs="oneCell">
    <xdr:from>
      <xdr:col>4</xdr:col>
      <xdr:colOff>457200</xdr:colOff>
      <xdr:row>0</xdr:row>
      <xdr:rowOff>76200</xdr:rowOff>
    </xdr:from>
    <xdr:to>
      <xdr:col>5</xdr:col>
      <xdr:colOff>720577</xdr:colOff>
      <xdr:row>0</xdr:row>
      <xdr:rowOff>454185</xdr:rowOff>
    </xdr:to>
    <xdr:pic>
      <xdr:nvPicPr>
        <xdr:cNvPr id="3" name="Grafik 2">
          <a:extLst>
            <a:ext uri="{FF2B5EF4-FFF2-40B4-BE49-F238E27FC236}">
              <a16:creationId xmlns:a16="http://schemas.microsoft.com/office/drawing/2014/main" id="{04D4A396-F875-C4ED-88AB-11BE03608A91}"/>
            </a:ext>
          </a:extLst>
        </xdr:cNvPr>
        <xdr:cNvPicPr>
          <a:picLocks noChangeAspect="1"/>
        </xdr:cNvPicPr>
      </xdr:nvPicPr>
      <xdr:blipFill>
        <a:blip xmlns:r="http://schemas.openxmlformats.org/officeDocument/2006/relationships" r:embed="rId1"/>
        <a:stretch>
          <a:fillRect/>
        </a:stretch>
      </xdr:blipFill>
      <xdr:spPr>
        <a:xfrm>
          <a:off x="5838825" y="76200"/>
          <a:ext cx="1225402" cy="377985"/>
        </a:xfrm>
        <a:prstGeom prst="rect">
          <a:avLst/>
        </a:prstGeom>
      </xdr:spPr>
    </xdr:pic>
    <xdr:clientData/>
  </xdr:twoCellAnchor>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4.bin"/><Relationship Id="rId4" Type="http://schemas.openxmlformats.org/officeDocument/2006/relationships/hyperlink" Target="http://www.wkv.at/statistik"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drawing" Target="../drawings/drawing11.xml"/><Relationship Id="rId4" Type="http://schemas.openxmlformats.org/officeDocument/2006/relationships/printerSettings" Target="../printerSettings/printerSettings4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drawing" Target="../drawings/drawing12.xml"/><Relationship Id="rId4" Type="http://schemas.openxmlformats.org/officeDocument/2006/relationships/printerSettings" Target="../printerSettings/printerSettings4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drawing" Target="../drawings/drawing13.xml"/><Relationship Id="rId4" Type="http://schemas.openxmlformats.org/officeDocument/2006/relationships/printerSettings" Target="../printerSettings/printerSettings48.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drawing" Target="../drawings/drawing14.xml"/><Relationship Id="rId4" Type="http://schemas.openxmlformats.org/officeDocument/2006/relationships/printerSettings" Target="../printerSettings/printerSettings52.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5" Type="http://schemas.openxmlformats.org/officeDocument/2006/relationships/drawing" Target="../drawings/drawing15.xml"/><Relationship Id="rId4" Type="http://schemas.openxmlformats.org/officeDocument/2006/relationships/printerSettings" Target="../printerSettings/printerSettings56.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5" Type="http://schemas.openxmlformats.org/officeDocument/2006/relationships/drawing" Target="../drawings/drawing16.xml"/><Relationship Id="rId4" Type="http://schemas.openxmlformats.org/officeDocument/2006/relationships/printerSettings" Target="../printerSettings/printerSettings60.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5" Type="http://schemas.openxmlformats.org/officeDocument/2006/relationships/drawing" Target="../drawings/drawing18.xml"/><Relationship Id="rId4" Type="http://schemas.openxmlformats.org/officeDocument/2006/relationships/printerSettings" Target="../printerSettings/printerSettings64.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 Id="rId5" Type="http://schemas.openxmlformats.org/officeDocument/2006/relationships/drawing" Target="../drawings/drawing19.xml"/><Relationship Id="rId4" Type="http://schemas.openxmlformats.org/officeDocument/2006/relationships/printerSettings" Target="../printerSettings/printerSettings68.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 Id="rId5" Type="http://schemas.openxmlformats.org/officeDocument/2006/relationships/drawing" Target="../drawings/drawing20.xml"/><Relationship Id="rId4" Type="http://schemas.openxmlformats.org/officeDocument/2006/relationships/printerSettings" Target="../printerSettings/printerSettings72.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 Id="rId5" Type="http://schemas.openxmlformats.org/officeDocument/2006/relationships/drawing" Target="../drawings/drawing21.xml"/><Relationship Id="rId4" Type="http://schemas.openxmlformats.org/officeDocument/2006/relationships/printerSettings" Target="../printerSettings/printerSettings7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drawing" Target="../drawings/drawing2.xml"/><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printerSettings" Target="../printerSettings/printerSettings78.bin"/><Relationship Id="rId1" Type="http://schemas.openxmlformats.org/officeDocument/2006/relationships/printerSettings" Target="../printerSettings/printerSettings77.bin"/><Relationship Id="rId5" Type="http://schemas.openxmlformats.org/officeDocument/2006/relationships/drawing" Target="../drawings/drawing22.xml"/><Relationship Id="rId4" Type="http://schemas.openxmlformats.org/officeDocument/2006/relationships/printerSettings" Target="../printerSettings/printerSettings80.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printerSettings" Target="../printerSettings/printerSettings82.bin"/><Relationship Id="rId1" Type="http://schemas.openxmlformats.org/officeDocument/2006/relationships/printerSettings" Target="../printerSettings/printerSettings81.bin"/><Relationship Id="rId5" Type="http://schemas.openxmlformats.org/officeDocument/2006/relationships/drawing" Target="../drawings/drawing23.xml"/><Relationship Id="rId4" Type="http://schemas.openxmlformats.org/officeDocument/2006/relationships/printerSettings" Target="../printerSettings/printerSettings84.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 Id="rId5" Type="http://schemas.openxmlformats.org/officeDocument/2006/relationships/drawing" Target="../drawings/drawing24.xml"/><Relationship Id="rId4" Type="http://schemas.openxmlformats.org/officeDocument/2006/relationships/printerSettings" Target="../printerSettings/printerSettings88.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91.bin"/><Relationship Id="rId2" Type="http://schemas.openxmlformats.org/officeDocument/2006/relationships/printerSettings" Target="../printerSettings/printerSettings90.bin"/><Relationship Id="rId1" Type="http://schemas.openxmlformats.org/officeDocument/2006/relationships/printerSettings" Target="../printerSettings/printerSettings89.bin"/><Relationship Id="rId5" Type="http://schemas.openxmlformats.org/officeDocument/2006/relationships/drawing" Target="../drawings/drawing25.xml"/><Relationship Id="rId4" Type="http://schemas.openxmlformats.org/officeDocument/2006/relationships/printerSettings" Target="../printerSettings/printerSettings92.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95.bin"/><Relationship Id="rId2" Type="http://schemas.openxmlformats.org/officeDocument/2006/relationships/printerSettings" Target="../printerSettings/printerSettings94.bin"/><Relationship Id="rId1" Type="http://schemas.openxmlformats.org/officeDocument/2006/relationships/printerSettings" Target="../printerSettings/printerSettings93.bin"/><Relationship Id="rId5" Type="http://schemas.openxmlformats.org/officeDocument/2006/relationships/drawing" Target="../drawings/drawing26.xml"/><Relationship Id="rId4" Type="http://schemas.openxmlformats.org/officeDocument/2006/relationships/printerSettings" Target="../printerSettings/printerSettings96.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99.bin"/><Relationship Id="rId2" Type="http://schemas.openxmlformats.org/officeDocument/2006/relationships/printerSettings" Target="../printerSettings/printerSettings98.bin"/><Relationship Id="rId1" Type="http://schemas.openxmlformats.org/officeDocument/2006/relationships/printerSettings" Target="../printerSettings/printerSettings97.bin"/><Relationship Id="rId5" Type="http://schemas.openxmlformats.org/officeDocument/2006/relationships/drawing" Target="../drawings/drawing27.xml"/><Relationship Id="rId4" Type="http://schemas.openxmlformats.org/officeDocument/2006/relationships/printerSettings" Target="../printerSettings/printerSettings100.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103.bin"/><Relationship Id="rId2" Type="http://schemas.openxmlformats.org/officeDocument/2006/relationships/printerSettings" Target="../printerSettings/printerSettings102.bin"/><Relationship Id="rId1" Type="http://schemas.openxmlformats.org/officeDocument/2006/relationships/printerSettings" Target="../printerSettings/printerSettings101.bin"/><Relationship Id="rId5" Type="http://schemas.openxmlformats.org/officeDocument/2006/relationships/drawing" Target="../drawings/drawing28.xml"/><Relationship Id="rId4" Type="http://schemas.openxmlformats.org/officeDocument/2006/relationships/printerSettings" Target="../printerSettings/printerSettings104.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107.bin"/><Relationship Id="rId2" Type="http://schemas.openxmlformats.org/officeDocument/2006/relationships/printerSettings" Target="../printerSettings/printerSettings106.bin"/><Relationship Id="rId1" Type="http://schemas.openxmlformats.org/officeDocument/2006/relationships/printerSettings" Target="../printerSettings/printerSettings105.bin"/><Relationship Id="rId5" Type="http://schemas.openxmlformats.org/officeDocument/2006/relationships/drawing" Target="../drawings/drawing29.xml"/><Relationship Id="rId4" Type="http://schemas.openxmlformats.org/officeDocument/2006/relationships/printerSettings" Target="../printerSettings/printerSettings108.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111.bin"/><Relationship Id="rId2" Type="http://schemas.openxmlformats.org/officeDocument/2006/relationships/printerSettings" Target="../printerSettings/printerSettings110.bin"/><Relationship Id="rId1" Type="http://schemas.openxmlformats.org/officeDocument/2006/relationships/printerSettings" Target="../printerSettings/printerSettings109.bin"/><Relationship Id="rId5" Type="http://schemas.openxmlformats.org/officeDocument/2006/relationships/drawing" Target="../drawings/drawing30.xml"/><Relationship Id="rId4" Type="http://schemas.openxmlformats.org/officeDocument/2006/relationships/printerSettings" Target="../printerSettings/printerSettings112.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115.bin"/><Relationship Id="rId2" Type="http://schemas.openxmlformats.org/officeDocument/2006/relationships/printerSettings" Target="../printerSettings/printerSettings114.bin"/><Relationship Id="rId1" Type="http://schemas.openxmlformats.org/officeDocument/2006/relationships/printerSettings" Target="../printerSettings/printerSettings113.bin"/><Relationship Id="rId5" Type="http://schemas.openxmlformats.org/officeDocument/2006/relationships/drawing" Target="../drawings/drawing31.xml"/><Relationship Id="rId4" Type="http://schemas.openxmlformats.org/officeDocument/2006/relationships/printerSettings" Target="../printerSettings/printerSettings116.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drawing" Target="../drawings/drawing3.xml"/><Relationship Id="rId4" Type="http://schemas.openxmlformats.org/officeDocument/2006/relationships/printerSettings" Target="../printerSettings/printerSettings12.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119.bin"/><Relationship Id="rId2" Type="http://schemas.openxmlformats.org/officeDocument/2006/relationships/printerSettings" Target="../printerSettings/printerSettings118.bin"/><Relationship Id="rId1" Type="http://schemas.openxmlformats.org/officeDocument/2006/relationships/printerSettings" Target="../printerSettings/printerSettings117.bin"/><Relationship Id="rId5" Type="http://schemas.openxmlformats.org/officeDocument/2006/relationships/drawing" Target="../drawings/drawing32.xml"/><Relationship Id="rId4" Type="http://schemas.openxmlformats.org/officeDocument/2006/relationships/printerSettings" Target="../printerSettings/printerSettings120.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123.bin"/><Relationship Id="rId2" Type="http://schemas.openxmlformats.org/officeDocument/2006/relationships/printerSettings" Target="../printerSettings/printerSettings122.bin"/><Relationship Id="rId1" Type="http://schemas.openxmlformats.org/officeDocument/2006/relationships/printerSettings" Target="../printerSettings/printerSettings121.bin"/><Relationship Id="rId5" Type="http://schemas.openxmlformats.org/officeDocument/2006/relationships/drawing" Target="../drawings/drawing33.xml"/><Relationship Id="rId4" Type="http://schemas.openxmlformats.org/officeDocument/2006/relationships/printerSettings" Target="../printerSettings/printerSettings124.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127.bin"/><Relationship Id="rId2" Type="http://schemas.openxmlformats.org/officeDocument/2006/relationships/printerSettings" Target="../printerSettings/printerSettings126.bin"/><Relationship Id="rId1" Type="http://schemas.openxmlformats.org/officeDocument/2006/relationships/printerSettings" Target="../printerSettings/printerSettings125.bin"/><Relationship Id="rId5" Type="http://schemas.openxmlformats.org/officeDocument/2006/relationships/drawing" Target="../drawings/drawing34.xml"/><Relationship Id="rId4" Type="http://schemas.openxmlformats.org/officeDocument/2006/relationships/printerSettings" Target="../printerSettings/printerSettings128.bin"/></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131.bin"/><Relationship Id="rId2" Type="http://schemas.openxmlformats.org/officeDocument/2006/relationships/printerSettings" Target="../printerSettings/printerSettings130.bin"/><Relationship Id="rId1" Type="http://schemas.openxmlformats.org/officeDocument/2006/relationships/printerSettings" Target="../printerSettings/printerSettings129.bin"/><Relationship Id="rId5" Type="http://schemas.openxmlformats.org/officeDocument/2006/relationships/drawing" Target="../drawings/drawing35.xml"/><Relationship Id="rId4" Type="http://schemas.openxmlformats.org/officeDocument/2006/relationships/printerSettings" Target="../printerSettings/printerSettings132.bin"/></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135.bin"/><Relationship Id="rId2" Type="http://schemas.openxmlformats.org/officeDocument/2006/relationships/printerSettings" Target="../printerSettings/printerSettings134.bin"/><Relationship Id="rId1" Type="http://schemas.openxmlformats.org/officeDocument/2006/relationships/printerSettings" Target="../printerSettings/printerSettings133.bin"/><Relationship Id="rId5" Type="http://schemas.openxmlformats.org/officeDocument/2006/relationships/drawing" Target="../drawings/drawing36.xml"/><Relationship Id="rId4" Type="http://schemas.openxmlformats.org/officeDocument/2006/relationships/printerSettings" Target="../printerSettings/printerSettings136.bin"/></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139.bin"/><Relationship Id="rId2" Type="http://schemas.openxmlformats.org/officeDocument/2006/relationships/printerSettings" Target="../printerSettings/printerSettings138.bin"/><Relationship Id="rId1" Type="http://schemas.openxmlformats.org/officeDocument/2006/relationships/printerSettings" Target="../printerSettings/printerSettings137.bin"/><Relationship Id="rId5" Type="http://schemas.openxmlformats.org/officeDocument/2006/relationships/drawing" Target="../drawings/drawing37.xml"/><Relationship Id="rId4" Type="http://schemas.openxmlformats.org/officeDocument/2006/relationships/printerSettings" Target="../printerSettings/printerSettings140.bin"/></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143.bin"/><Relationship Id="rId2" Type="http://schemas.openxmlformats.org/officeDocument/2006/relationships/printerSettings" Target="../printerSettings/printerSettings142.bin"/><Relationship Id="rId1" Type="http://schemas.openxmlformats.org/officeDocument/2006/relationships/printerSettings" Target="../printerSettings/printerSettings141.bin"/><Relationship Id="rId5" Type="http://schemas.openxmlformats.org/officeDocument/2006/relationships/drawing" Target="../drawings/drawing38.xml"/><Relationship Id="rId4" Type="http://schemas.openxmlformats.org/officeDocument/2006/relationships/printerSettings" Target="../printerSettings/printerSettings144.bin"/></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147.bin"/><Relationship Id="rId2" Type="http://schemas.openxmlformats.org/officeDocument/2006/relationships/printerSettings" Target="../printerSettings/printerSettings146.bin"/><Relationship Id="rId1" Type="http://schemas.openxmlformats.org/officeDocument/2006/relationships/printerSettings" Target="../printerSettings/printerSettings145.bin"/><Relationship Id="rId5" Type="http://schemas.openxmlformats.org/officeDocument/2006/relationships/drawing" Target="../drawings/drawing39.xml"/><Relationship Id="rId4" Type="http://schemas.openxmlformats.org/officeDocument/2006/relationships/printerSettings" Target="../printerSettings/printerSettings148.bin"/></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151.bin"/><Relationship Id="rId2" Type="http://schemas.openxmlformats.org/officeDocument/2006/relationships/printerSettings" Target="../printerSettings/printerSettings150.bin"/><Relationship Id="rId1" Type="http://schemas.openxmlformats.org/officeDocument/2006/relationships/printerSettings" Target="../printerSettings/printerSettings149.bin"/><Relationship Id="rId5" Type="http://schemas.openxmlformats.org/officeDocument/2006/relationships/drawing" Target="../drawings/drawing40.xml"/><Relationship Id="rId4" Type="http://schemas.openxmlformats.org/officeDocument/2006/relationships/printerSettings" Target="../printerSettings/printerSettings152.bin"/></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155.bin"/><Relationship Id="rId2" Type="http://schemas.openxmlformats.org/officeDocument/2006/relationships/printerSettings" Target="../printerSettings/printerSettings154.bin"/><Relationship Id="rId1" Type="http://schemas.openxmlformats.org/officeDocument/2006/relationships/printerSettings" Target="../printerSettings/printerSettings153.bin"/><Relationship Id="rId5" Type="http://schemas.openxmlformats.org/officeDocument/2006/relationships/drawing" Target="../drawings/drawing41.xml"/><Relationship Id="rId4" Type="http://schemas.openxmlformats.org/officeDocument/2006/relationships/printerSettings" Target="../printerSettings/printerSettings15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drawing" Target="../drawings/drawing4.xml"/><Relationship Id="rId4" Type="http://schemas.openxmlformats.org/officeDocument/2006/relationships/printerSettings" Target="../printerSettings/printerSettings16.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159.bin"/><Relationship Id="rId2" Type="http://schemas.openxmlformats.org/officeDocument/2006/relationships/printerSettings" Target="../printerSettings/printerSettings158.bin"/><Relationship Id="rId1" Type="http://schemas.openxmlformats.org/officeDocument/2006/relationships/printerSettings" Target="../printerSettings/printerSettings157.bin"/><Relationship Id="rId5" Type="http://schemas.openxmlformats.org/officeDocument/2006/relationships/drawing" Target="../drawings/drawing42.xml"/><Relationship Id="rId4" Type="http://schemas.openxmlformats.org/officeDocument/2006/relationships/printerSettings" Target="../printerSettings/printerSettings160.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163.bin"/><Relationship Id="rId2" Type="http://schemas.openxmlformats.org/officeDocument/2006/relationships/printerSettings" Target="../printerSettings/printerSettings162.bin"/><Relationship Id="rId1" Type="http://schemas.openxmlformats.org/officeDocument/2006/relationships/printerSettings" Target="../printerSettings/printerSettings161.bin"/><Relationship Id="rId5" Type="http://schemas.openxmlformats.org/officeDocument/2006/relationships/drawing" Target="../drawings/drawing43.xml"/><Relationship Id="rId4" Type="http://schemas.openxmlformats.org/officeDocument/2006/relationships/printerSettings" Target="../printerSettings/printerSettings164.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167.bin"/><Relationship Id="rId2" Type="http://schemas.openxmlformats.org/officeDocument/2006/relationships/printerSettings" Target="../printerSettings/printerSettings166.bin"/><Relationship Id="rId1" Type="http://schemas.openxmlformats.org/officeDocument/2006/relationships/printerSettings" Target="../printerSettings/printerSettings165.bin"/><Relationship Id="rId5" Type="http://schemas.openxmlformats.org/officeDocument/2006/relationships/drawing" Target="../drawings/drawing44.xml"/><Relationship Id="rId4" Type="http://schemas.openxmlformats.org/officeDocument/2006/relationships/printerSettings" Target="../printerSettings/printerSettings168.bin"/></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171.bin"/><Relationship Id="rId2" Type="http://schemas.openxmlformats.org/officeDocument/2006/relationships/printerSettings" Target="../printerSettings/printerSettings170.bin"/><Relationship Id="rId1" Type="http://schemas.openxmlformats.org/officeDocument/2006/relationships/printerSettings" Target="../printerSettings/printerSettings169.bin"/><Relationship Id="rId5" Type="http://schemas.openxmlformats.org/officeDocument/2006/relationships/drawing" Target="../drawings/drawing45.xml"/><Relationship Id="rId4" Type="http://schemas.openxmlformats.org/officeDocument/2006/relationships/printerSettings" Target="../printerSettings/printerSettings172.bin"/></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175.bin"/><Relationship Id="rId2" Type="http://schemas.openxmlformats.org/officeDocument/2006/relationships/printerSettings" Target="../printerSettings/printerSettings174.bin"/><Relationship Id="rId1" Type="http://schemas.openxmlformats.org/officeDocument/2006/relationships/printerSettings" Target="../printerSettings/printerSettings173.bin"/><Relationship Id="rId5" Type="http://schemas.openxmlformats.org/officeDocument/2006/relationships/drawing" Target="../drawings/drawing46.xml"/><Relationship Id="rId4" Type="http://schemas.openxmlformats.org/officeDocument/2006/relationships/printerSettings" Target="../printerSettings/printerSettings176.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179.bin"/><Relationship Id="rId2" Type="http://schemas.openxmlformats.org/officeDocument/2006/relationships/printerSettings" Target="../printerSettings/printerSettings178.bin"/><Relationship Id="rId1" Type="http://schemas.openxmlformats.org/officeDocument/2006/relationships/printerSettings" Target="../printerSettings/printerSettings177.bin"/><Relationship Id="rId5" Type="http://schemas.openxmlformats.org/officeDocument/2006/relationships/drawing" Target="../drawings/drawing47.xml"/><Relationship Id="rId4" Type="http://schemas.openxmlformats.org/officeDocument/2006/relationships/printerSettings" Target="../printerSettings/printerSettings180.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183.bin"/><Relationship Id="rId2" Type="http://schemas.openxmlformats.org/officeDocument/2006/relationships/printerSettings" Target="../printerSettings/printerSettings182.bin"/><Relationship Id="rId1" Type="http://schemas.openxmlformats.org/officeDocument/2006/relationships/printerSettings" Target="../printerSettings/printerSettings181.bin"/><Relationship Id="rId5" Type="http://schemas.openxmlformats.org/officeDocument/2006/relationships/drawing" Target="../drawings/drawing49.xml"/><Relationship Id="rId4" Type="http://schemas.openxmlformats.org/officeDocument/2006/relationships/printerSettings" Target="../printerSettings/printerSettings18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drawing" Target="../drawings/drawing5.xml"/><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drawing" Target="../drawings/drawing6.xml"/><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drawing" Target="../drawings/drawing7.xml"/><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9.xml"/><Relationship Id="rId4"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10.xml"/><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7"/>
  <sheetViews>
    <sheetView showGridLines="0" zoomScaleNormal="100" zoomScalePageLayoutView="46" workbookViewId="0">
      <selection activeCell="R16" sqref="R16"/>
    </sheetView>
  </sheetViews>
  <sheetFormatPr baseColWidth="10" defaultRowHeight="15"/>
  <cols>
    <col min="1" max="1" width="5.7109375" style="146" customWidth="1"/>
    <col min="3" max="3" width="13" customWidth="1"/>
  </cols>
  <sheetData>
    <row r="1" spans="2:8" ht="50.25" customHeight="1">
      <c r="B1" s="751" t="s">
        <v>613</v>
      </c>
      <c r="C1" s="751"/>
      <c r="D1" s="751"/>
      <c r="E1" s="751"/>
      <c r="F1" s="751"/>
      <c r="G1" s="751"/>
      <c r="H1" s="751"/>
    </row>
    <row r="3" spans="2:8">
      <c r="B3" s="372" t="s">
        <v>637</v>
      </c>
    </row>
    <row r="5" spans="2:8" s="146" customFormat="1"/>
    <row r="6" spans="2:8">
      <c r="B6" s="372" t="s">
        <v>464</v>
      </c>
    </row>
    <row r="7" spans="2:8" s="146" customFormat="1">
      <c r="B7"/>
      <c r="C7" s="377" t="s">
        <v>448</v>
      </c>
      <c r="D7" s="377"/>
      <c r="E7" s="371"/>
      <c r="F7" s="371"/>
      <c r="G7"/>
    </row>
    <row r="8" spans="2:8" s="146" customFormat="1">
      <c r="C8" s="377" t="s">
        <v>456</v>
      </c>
      <c r="D8" s="377"/>
      <c r="E8" s="371"/>
      <c r="F8" s="371"/>
    </row>
    <row r="9" spans="2:8" s="146" customFormat="1">
      <c r="B9"/>
      <c r="C9" s="377" t="s">
        <v>425</v>
      </c>
      <c r="D9" s="377"/>
      <c r="E9" s="371"/>
      <c r="F9" s="371"/>
      <c r="G9"/>
    </row>
    <row r="10" spans="2:8" s="146" customFormat="1">
      <c r="C10" s="377" t="s">
        <v>447</v>
      </c>
      <c r="D10" s="377"/>
      <c r="E10" s="371"/>
      <c r="F10" s="371"/>
    </row>
    <row r="11" spans="2:8" s="146" customFormat="1">
      <c r="C11" s="378"/>
      <c r="D11" s="377"/>
      <c r="E11" s="371"/>
      <c r="F11" s="371"/>
    </row>
    <row r="12" spans="2:8" s="146" customFormat="1">
      <c r="C12" s="377" t="s">
        <v>449</v>
      </c>
      <c r="D12" s="377" t="s">
        <v>450</v>
      </c>
      <c r="E12" s="371"/>
      <c r="F12" s="371"/>
    </row>
    <row r="13" spans="2:8" s="146" customFormat="1">
      <c r="C13" s="378"/>
      <c r="D13" s="377" t="s">
        <v>622</v>
      </c>
      <c r="E13" s="371"/>
      <c r="F13" s="371"/>
    </row>
    <row r="14" spans="2:8" s="146" customFormat="1">
      <c r="C14" s="378"/>
      <c r="D14" s="377"/>
      <c r="E14" s="371"/>
      <c r="F14" s="371"/>
    </row>
    <row r="15" spans="2:8" s="146" customFormat="1">
      <c r="C15" s="377" t="s">
        <v>451</v>
      </c>
      <c r="D15" s="377" t="s">
        <v>450</v>
      </c>
      <c r="E15" s="371"/>
      <c r="F15" s="371"/>
    </row>
    <row r="16" spans="2:8" s="146" customFormat="1">
      <c r="C16" s="378"/>
      <c r="D16" s="377" t="s">
        <v>622</v>
      </c>
      <c r="E16" s="371"/>
      <c r="F16" s="371"/>
    </row>
    <row r="17" spans="2:9" s="146" customFormat="1">
      <c r="C17" s="377" t="s">
        <v>0</v>
      </c>
      <c r="D17" s="377"/>
      <c r="E17" s="371"/>
      <c r="F17" s="371"/>
    </row>
    <row r="18" spans="2:9" s="146" customFormat="1">
      <c r="C18" s="379" t="s">
        <v>0</v>
      </c>
      <c r="D18" s="377"/>
      <c r="E18" s="371"/>
      <c r="F18" s="371"/>
    </row>
    <row r="19" spans="2:9" s="146" customFormat="1">
      <c r="C19" s="379" t="s">
        <v>0</v>
      </c>
      <c r="D19" s="377"/>
      <c r="E19" s="371"/>
      <c r="F19" s="371"/>
    </row>
    <row r="20" spans="2:9" s="146" customFormat="1">
      <c r="C20" s="379" t="s">
        <v>0</v>
      </c>
      <c r="D20" s="377"/>
      <c r="E20" s="371"/>
      <c r="F20" s="371"/>
    </row>
    <row r="21" spans="2:9" s="146" customFormat="1">
      <c r="C21" s="379"/>
      <c r="D21" s="377"/>
      <c r="E21" s="371"/>
      <c r="F21" s="371"/>
    </row>
    <row r="22" spans="2:9">
      <c r="C22" s="146"/>
    </row>
    <row r="23" spans="2:9" ht="93" customHeight="1"/>
    <row r="26" spans="2:9" s="146" customFormat="1"/>
    <row r="27" spans="2:9" s="146" customFormat="1"/>
    <row r="29" spans="2:9">
      <c r="B29" s="750" t="s">
        <v>729</v>
      </c>
      <c r="C29" s="750"/>
      <c r="D29" s="375"/>
      <c r="E29" s="374"/>
      <c r="F29" s="374"/>
      <c r="G29" s="374"/>
      <c r="H29" s="374"/>
      <c r="I29" s="373"/>
    </row>
    <row r="30" spans="2:9">
      <c r="B30" s="371"/>
      <c r="C30" s="371"/>
      <c r="D30" s="16"/>
    </row>
    <row r="31" spans="2:9">
      <c r="B31" s="16" t="s">
        <v>452</v>
      </c>
      <c r="C31" s="16"/>
      <c r="D31" s="16"/>
      <c r="E31" s="9"/>
      <c r="F31" s="9"/>
      <c r="G31" s="9"/>
    </row>
    <row r="32" spans="2:9">
      <c r="B32" s="747" t="s">
        <v>453</v>
      </c>
      <c r="C32" s="747"/>
      <c r="D32" s="16"/>
      <c r="E32" s="9"/>
      <c r="F32" s="9"/>
      <c r="G32" s="9"/>
    </row>
    <row r="33" spans="2:7">
      <c r="B33" s="16"/>
      <c r="C33" s="16" t="s">
        <v>0</v>
      </c>
      <c r="D33" s="16"/>
      <c r="E33" s="9"/>
      <c r="F33" s="9"/>
      <c r="G33" s="9"/>
    </row>
    <row r="34" spans="2:7">
      <c r="B34" s="16" t="s">
        <v>455</v>
      </c>
      <c r="C34" s="16"/>
      <c r="D34" s="16"/>
      <c r="E34" s="9"/>
      <c r="F34" s="9"/>
      <c r="G34" s="9"/>
    </row>
    <row r="35" spans="2:7">
      <c r="B35" s="16" t="s">
        <v>1</v>
      </c>
      <c r="C35" s="16"/>
      <c r="D35" s="16"/>
      <c r="E35" s="9"/>
      <c r="F35" s="9"/>
      <c r="G35" s="9"/>
    </row>
    <row r="36" spans="2:7">
      <c r="B36" s="380"/>
      <c r="C36" s="380"/>
      <c r="D36" s="380"/>
    </row>
    <row r="37" spans="2:7">
      <c r="B37" s="380"/>
      <c r="C37" s="380"/>
      <c r="D37" s="380"/>
    </row>
  </sheetData>
  <customSheetViews>
    <customSheetView guid="{00BB8FC3-0B7F-4485-B1CD-FF164EC3970C}" scale="98" fitToPage="1">
      <selection activeCell="H9" sqref="H9"/>
      <pageMargins left="0.70866141732283472" right="0.70866141732283472" top="0.78740157480314965" bottom="0.78740157480314965" header="0.31496062992125984" footer="0.31496062992125984"/>
      <pageSetup paperSize="9" orientation="portrait" cellComments="asDisplayed" r:id="rId1"/>
      <headerFooter>
        <oddFooter>&amp;R&amp;F&amp;D</oddFooter>
      </headerFooter>
    </customSheetView>
    <customSheetView guid="{5DDDE19F-F10F-4514-A83C-F71CDD7BE512}" scale="98" fitToPage="1">
      <selection activeCell="H9" sqref="H9"/>
      <pageMargins left="0.70866141732283472" right="0.70866141732283472" top="0.78740157480314965" bottom="0.78740157480314965" header="0.31496062992125984" footer="0.31496062992125984"/>
      <pageSetup paperSize="9" orientation="portrait" cellComments="asDisplayed" r:id="rId2"/>
      <headerFooter>
        <oddFooter>&amp;R&amp;F&amp;D</oddFooter>
      </headerFooter>
    </customSheetView>
    <customSheetView guid="{9A6D0F5E-68D7-4772-8712-9975EE0A4B2C}" scale="98" fitToPage="1">
      <selection activeCell="H9" sqref="H9"/>
      <pageMargins left="0.70866141732283472" right="0.70866141732283472" top="0.78740157480314965" bottom="0.78740157480314965" header="0.31496062992125984" footer="0.31496062992125984"/>
      <pageSetup paperSize="9" orientation="portrait" cellComments="asDisplayed" r:id="rId3"/>
      <headerFooter>
        <oddFooter>&amp;R&amp;F&amp;D</oddFooter>
      </headerFooter>
    </customSheetView>
  </customSheetViews>
  <mergeCells count="2">
    <mergeCell ref="B29:C29"/>
    <mergeCell ref="B1:H1"/>
  </mergeCells>
  <hyperlinks>
    <hyperlink ref="C10" r:id="rId4" xr:uid="{00000000-0004-0000-0000-000000000000}"/>
  </hyperlinks>
  <pageMargins left="0.70866141732283472" right="0.70866141732283472" top="0.78740157480314965" bottom="0.78740157480314965" header="0.31496062992125984" footer="0.31496062992125984"/>
  <pageSetup paperSize="9" scale="83" orientation="portrait" cellComments="asDisplayed" r:id="rId5"/>
  <headerFooter>
    <oddFooter>&amp;R&amp;F&amp;D</oddFooter>
  </headerFooter>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40"/>
  <sheetViews>
    <sheetView showGridLines="0" topLeftCell="A17" zoomScaleNormal="100" workbookViewId="0">
      <selection activeCell="A39" sqref="A39"/>
    </sheetView>
  </sheetViews>
  <sheetFormatPr baseColWidth="10" defaultRowHeight="15"/>
  <cols>
    <col min="1" max="1" width="24.28515625" customWidth="1"/>
    <col min="2" max="2" width="25.5703125" customWidth="1"/>
    <col min="8" max="8" width="13.5703125" customWidth="1"/>
    <col min="9" max="9" width="19.140625" customWidth="1"/>
    <col min="10" max="10" width="15.7109375" customWidth="1"/>
  </cols>
  <sheetData>
    <row r="1" spans="1:15" s="115" customFormat="1" ht="39.75" customHeight="1">
      <c r="A1" s="756" t="s">
        <v>95</v>
      </c>
      <c r="B1" s="756"/>
      <c r="C1" s="759"/>
      <c r="D1" s="759"/>
      <c r="E1" s="759"/>
      <c r="F1" s="759"/>
    </row>
    <row r="2" spans="1:15">
      <c r="A2" s="430" t="s">
        <v>623</v>
      </c>
      <c r="C2" s="430"/>
      <c r="D2" s="430"/>
      <c r="E2" s="305"/>
      <c r="F2" s="305"/>
      <c r="G2" s="305"/>
      <c r="H2" s="305"/>
      <c r="I2" s="305"/>
      <c r="J2" s="115"/>
    </row>
    <row r="3" spans="1:15">
      <c r="A3" s="306" t="s">
        <v>25</v>
      </c>
      <c r="B3" s="307">
        <v>4078</v>
      </c>
      <c r="D3" s="365"/>
      <c r="E3" s="57"/>
      <c r="I3" s="9"/>
    </row>
    <row r="4" spans="1:15">
      <c r="A4" s="306" t="s">
        <v>517</v>
      </c>
      <c r="B4" s="307">
        <v>3798</v>
      </c>
      <c r="D4" s="365"/>
      <c r="E4" s="57"/>
      <c r="I4" s="9"/>
    </row>
    <row r="5" spans="1:15">
      <c r="A5" s="306" t="s">
        <v>185</v>
      </c>
      <c r="B5" s="307">
        <v>3778</v>
      </c>
      <c r="D5" s="365"/>
      <c r="E5" s="57"/>
      <c r="I5" s="9"/>
    </row>
    <row r="6" spans="1:15">
      <c r="A6" s="306" t="s">
        <v>188</v>
      </c>
      <c r="B6" s="307">
        <v>3640</v>
      </c>
      <c r="D6" s="365"/>
      <c r="E6" s="57"/>
      <c r="I6" s="9"/>
    </row>
    <row r="7" spans="1:15">
      <c r="A7" s="306" t="s">
        <v>186</v>
      </c>
      <c r="B7" s="307">
        <v>3435</v>
      </c>
      <c r="D7" s="365"/>
      <c r="E7" s="57"/>
      <c r="I7" s="9"/>
    </row>
    <row r="8" spans="1:15">
      <c r="A8" s="306" t="s">
        <v>354</v>
      </c>
      <c r="B8" s="307">
        <v>3402</v>
      </c>
      <c r="D8" s="365"/>
      <c r="E8" s="57"/>
      <c r="I8" s="9"/>
    </row>
    <row r="9" spans="1:15">
      <c r="A9" s="306" t="s">
        <v>192</v>
      </c>
      <c r="B9" s="307">
        <v>3223</v>
      </c>
      <c r="D9" s="365"/>
      <c r="E9" s="57"/>
      <c r="I9" s="9"/>
    </row>
    <row r="10" spans="1:15">
      <c r="A10" s="306" t="s">
        <v>187</v>
      </c>
      <c r="B10" s="307">
        <v>3166</v>
      </c>
      <c r="D10" s="365"/>
      <c r="E10" s="57"/>
      <c r="I10" s="9"/>
    </row>
    <row r="11" spans="1:15">
      <c r="A11" s="306" t="s">
        <v>191</v>
      </c>
      <c r="B11" s="307">
        <v>3121</v>
      </c>
      <c r="D11" s="365"/>
      <c r="E11" s="57"/>
      <c r="I11" s="9"/>
    </row>
    <row r="12" spans="1:15">
      <c r="A12" s="9"/>
      <c r="B12" s="9"/>
      <c r="C12" s="9"/>
      <c r="D12" s="9"/>
      <c r="E12" s="9"/>
      <c r="F12" s="9"/>
      <c r="G12" s="9"/>
      <c r="H12" s="33"/>
      <c r="I12" s="33"/>
      <c r="J12" s="33"/>
      <c r="K12" s="9"/>
      <c r="L12" s="9"/>
      <c r="M12" s="9"/>
      <c r="N12" s="9"/>
      <c r="O12" s="9"/>
    </row>
    <row r="13" spans="1:15">
      <c r="A13" s="57"/>
      <c r="B13" s="57"/>
      <c r="C13" s="57"/>
      <c r="D13" s="57"/>
      <c r="E13" s="57"/>
      <c r="F13" s="57"/>
      <c r="G13" s="9"/>
      <c r="H13" s="9"/>
      <c r="I13" s="9"/>
      <c r="J13" s="9"/>
      <c r="K13" s="9"/>
      <c r="L13" s="9"/>
      <c r="M13" s="9"/>
      <c r="N13" s="9"/>
      <c r="O13" s="9"/>
    </row>
    <row r="14" spans="1:15">
      <c r="H14" s="9"/>
      <c r="I14" s="9"/>
      <c r="J14" s="9"/>
      <c r="K14" s="9"/>
      <c r="L14" s="9"/>
      <c r="M14" s="9"/>
      <c r="N14" s="9"/>
      <c r="O14" s="9"/>
    </row>
    <row r="15" spans="1:15">
      <c r="H15" s="9"/>
      <c r="I15" s="9"/>
      <c r="J15" s="9"/>
      <c r="K15" s="9"/>
      <c r="L15" s="9"/>
      <c r="M15" s="9"/>
      <c r="N15" s="9"/>
      <c r="O15" s="9"/>
    </row>
    <row r="16" spans="1:15">
      <c r="H16" s="9"/>
      <c r="I16" s="9"/>
      <c r="J16" s="9"/>
      <c r="K16" s="9"/>
      <c r="L16" s="9"/>
      <c r="M16" s="9"/>
      <c r="N16" s="9"/>
      <c r="O16" s="9"/>
    </row>
    <row r="17" spans="1:15">
      <c r="A17" s="92"/>
      <c r="B17" s="233"/>
      <c r="C17" s="233"/>
      <c r="D17" s="233"/>
      <c r="E17" s="233"/>
      <c r="F17" s="57"/>
      <c r="G17" s="9"/>
      <c r="H17" s="9"/>
      <c r="I17" s="9"/>
      <c r="J17" s="9"/>
      <c r="K17" s="9"/>
      <c r="L17" s="9"/>
      <c r="M17" s="9"/>
      <c r="N17" s="9"/>
      <c r="O17" s="9"/>
    </row>
    <row r="18" spans="1:15">
      <c r="A18" s="233"/>
      <c r="B18" s="359">
        <v>2012</v>
      </c>
      <c r="C18" s="446"/>
      <c r="D18" s="359">
        <v>2021</v>
      </c>
      <c r="E18" s="297"/>
      <c r="F18" s="225">
        <v>2022</v>
      </c>
      <c r="G18" s="9"/>
      <c r="H18" s="9"/>
      <c r="I18" s="9"/>
      <c r="J18" s="9"/>
      <c r="K18" s="9"/>
      <c r="L18" s="9"/>
      <c r="M18" s="9"/>
      <c r="N18" s="9"/>
      <c r="O18" s="9"/>
    </row>
    <row r="19" spans="1:15">
      <c r="A19" s="13" t="s">
        <v>96</v>
      </c>
      <c r="B19" s="523"/>
      <c r="C19" s="523"/>
      <c r="D19" s="523"/>
      <c r="E19" s="35"/>
      <c r="F19" s="297"/>
      <c r="G19" s="9"/>
      <c r="H19" s="9"/>
      <c r="I19" s="9"/>
      <c r="J19" s="9"/>
      <c r="K19" s="9"/>
      <c r="L19" s="9"/>
      <c r="M19" s="9"/>
      <c r="N19" s="9"/>
      <c r="O19" s="9"/>
    </row>
    <row r="20" spans="1:15">
      <c r="A20" s="308" t="s">
        <v>97</v>
      </c>
      <c r="B20" s="165">
        <v>224</v>
      </c>
      <c r="C20" s="165"/>
      <c r="D20" s="165">
        <v>267</v>
      </c>
      <c r="E20" s="309" t="s">
        <v>0</v>
      </c>
      <c r="F20" s="578">
        <v>283</v>
      </c>
      <c r="G20" s="9"/>
      <c r="H20" s="9"/>
      <c r="I20" s="9"/>
      <c r="J20" s="9"/>
      <c r="K20" s="9"/>
      <c r="L20" s="9"/>
      <c r="M20" s="9"/>
      <c r="N20" s="9"/>
      <c r="O20" s="9"/>
    </row>
    <row r="21" spans="1:15">
      <c r="A21" s="233"/>
      <c r="B21" s="150"/>
      <c r="C21" s="150"/>
      <c r="D21" s="150"/>
      <c r="E21" s="135"/>
      <c r="F21" s="501"/>
      <c r="G21" s="9"/>
      <c r="H21" s="9"/>
      <c r="I21" s="9"/>
      <c r="J21" s="9"/>
      <c r="K21" s="9"/>
      <c r="L21" s="9"/>
      <c r="M21" s="9"/>
      <c r="N21" s="9"/>
      <c r="O21" s="9"/>
    </row>
    <row r="22" spans="1:15">
      <c r="A22" s="233"/>
      <c r="B22" s="150"/>
      <c r="C22" s="150"/>
      <c r="D22" s="150"/>
      <c r="E22" s="135"/>
      <c r="F22" s="501"/>
      <c r="G22" s="9"/>
      <c r="H22" s="9"/>
      <c r="I22" s="9"/>
      <c r="J22" s="9"/>
      <c r="K22" s="9"/>
      <c r="L22" s="9"/>
      <c r="M22" s="9"/>
      <c r="N22" s="9"/>
      <c r="O22" s="9"/>
    </row>
    <row r="23" spans="1:15">
      <c r="A23" s="233"/>
      <c r="B23" s="150"/>
      <c r="C23" s="150"/>
      <c r="D23" s="150"/>
      <c r="E23" s="135"/>
      <c r="F23" s="501"/>
      <c r="G23" s="9"/>
      <c r="H23" s="9"/>
      <c r="I23" s="9"/>
      <c r="J23" s="9"/>
      <c r="K23" s="9"/>
      <c r="L23" s="9"/>
      <c r="M23" s="9"/>
      <c r="N23" s="9"/>
      <c r="O23" s="9"/>
    </row>
    <row r="24" spans="1:15">
      <c r="A24" s="13" t="s">
        <v>553</v>
      </c>
      <c r="B24" s="158"/>
      <c r="C24" s="158"/>
      <c r="D24" s="158"/>
      <c r="E24" s="4"/>
      <c r="F24" s="467"/>
      <c r="G24" s="9"/>
      <c r="H24" s="9"/>
      <c r="I24" s="9"/>
      <c r="J24" s="9"/>
      <c r="K24" s="9"/>
      <c r="L24" s="9"/>
      <c r="M24" s="9"/>
      <c r="N24" s="9"/>
      <c r="O24" s="9"/>
    </row>
    <row r="25" spans="1:15">
      <c r="A25" s="308" t="s">
        <v>98</v>
      </c>
      <c r="B25" s="165">
        <v>1597</v>
      </c>
      <c r="C25" s="165"/>
      <c r="D25" s="165">
        <v>2204</v>
      </c>
      <c r="E25" s="309"/>
      <c r="F25" s="579">
        <v>2343</v>
      </c>
      <c r="G25" s="9"/>
      <c r="H25" s="9"/>
      <c r="I25" s="9"/>
      <c r="J25" s="9"/>
      <c r="K25" s="9"/>
      <c r="L25" s="9"/>
      <c r="M25" s="9"/>
      <c r="N25" s="9"/>
      <c r="O25" s="9"/>
    </row>
    <row r="26" spans="1:15">
      <c r="A26" s="233"/>
      <c r="B26" s="150"/>
      <c r="C26" s="150"/>
      <c r="D26" s="150"/>
      <c r="E26" s="135"/>
      <c r="F26" s="501"/>
      <c r="G26" s="9"/>
      <c r="K26" s="66"/>
      <c r="L26" s="9"/>
      <c r="M26" s="9"/>
      <c r="N26" s="9"/>
      <c r="O26" s="9"/>
    </row>
    <row r="27" spans="1:15">
      <c r="A27" s="233"/>
      <c r="B27" s="150"/>
      <c r="C27" s="150"/>
      <c r="D27" s="150"/>
      <c r="E27" s="135"/>
      <c r="F27" s="501"/>
      <c r="G27" s="9"/>
      <c r="H27" s="9"/>
      <c r="I27" s="9"/>
      <c r="J27" s="9"/>
      <c r="K27" s="9"/>
      <c r="L27" s="9"/>
      <c r="M27" s="9"/>
      <c r="N27" s="9"/>
      <c r="O27" s="9"/>
    </row>
    <row r="28" spans="1:15">
      <c r="A28" s="233"/>
      <c r="B28" s="129"/>
      <c r="C28" s="129"/>
      <c r="D28" s="129"/>
      <c r="E28" s="9"/>
      <c r="F28" s="467"/>
      <c r="G28" s="9"/>
      <c r="H28" s="9"/>
      <c r="I28" s="9"/>
      <c r="J28" s="9"/>
      <c r="K28" s="9"/>
      <c r="L28" s="9"/>
      <c r="M28" s="9"/>
      <c r="N28" s="9"/>
      <c r="O28" s="9"/>
    </row>
    <row r="29" spans="1:15" ht="17.25">
      <c r="A29" s="13" t="s">
        <v>442</v>
      </c>
      <c r="B29" s="129"/>
      <c r="C29" s="129"/>
      <c r="D29" s="129"/>
      <c r="E29" s="9"/>
      <c r="F29" s="467"/>
      <c r="G29" s="9"/>
      <c r="H29" s="66" t="s">
        <v>518</v>
      </c>
      <c r="I29" s="66"/>
      <c r="J29" s="66"/>
      <c r="K29" s="9"/>
      <c r="L29" s="9"/>
      <c r="M29" s="9"/>
      <c r="N29" s="9"/>
      <c r="O29" s="9"/>
    </row>
    <row r="30" spans="1:15">
      <c r="A30" s="308" t="s">
        <v>99</v>
      </c>
      <c r="B30" s="165">
        <v>1481</v>
      </c>
      <c r="C30" s="165"/>
      <c r="D30" s="165">
        <v>2078</v>
      </c>
      <c r="E30" s="309"/>
      <c r="F30" s="579">
        <v>2328</v>
      </c>
      <c r="G30" s="9"/>
      <c r="H30" s="9"/>
      <c r="I30" s="9"/>
      <c r="J30" s="9"/>
      <c r="K30" s="9"/>
      <c r="L30" s="9"/>
      <c r="M30" s="9"/>
      <c r="N30" s="9"/>
      <c r="O30" s="9"/>
    </row>
    <row r="31" spans="1:15">
      <c r="A31" s="308" t="s">
        <v>297</v>
      </c>
      <c r="B31" s="165"/>
      <c r="C31" s="165"/>
      <c r="D31" s="165"/>
      <c r="E31" s="309"/>
      <c r="F31" s="579"/>
      <c r="G31" s="9"/>
      <c r="H31" s="9"/>
      <c r="I31" s="9"/>
      <c r="J31" s="9"/>
      <c r="K31" s="9"/>
      <c r="L31" s="9"/>
      <c r="M31" s="9"/>
      <c r="N31" s="9"/>
      <c r="O31" s="9"/>
    </row>
    <row r="32" spans="1:15">
      <c r="A32" s="308" t="s">
        <v>100</v>
      </c>
      <c r="B32" s="165">
        <v>65</v>
      </c>
      <c r="C32" s="165"/>
      <c r="D32" s="165">
        <v>73</v>
      </c>
      <c r="E32" s="309"/>
      <c r="F32" s="579">
        <v>74</v>
      </c>
      <c r="G32" s="9"/>
      <c r="H32" s="9"/>
      <c r="I32" s="9"/>
      <c r="J32" s="9"/>
      <c r="K32" s="9"/>
      <c r="L32" s="9"/>
      <c r="M32" s="9"/>
      <c r="N32" s="9"/>
      <c r="O32" s="9"/>
    </row>
    <row r="33" spans="1:15">
      <c r="A33" s="308" t="s">
        <v>298</v>
      </c>
      <c r="B33" s="165">
        <v>31</v>
      </c>
      <c r="C33" s="165"/>
      <c r="D33" s="165">
        <v>35</v>
      </c>
      <c r="E33" s="309"/>
      <c r="F33" s="579">
        <v>35</v>
      </c>
      <c r="G33" s="9"/>
      <c r="H33" s="9"/>
      <c r="I33" s="9"/>
      <c r="J33" s="9"/>
      <c r="K33" s="9"/>
      <c r="L33" s="9"/>
      <c r="M33" s="9"/>
      <c r="N33" s="9"/>
      <c r="O33" s="9"/>
    </row>
    <row r="34" spans="1:15">
      <c r="A34" s="310" t="s">
        <v>335</v>
      </c>
      <c r="B34" s="165">
        <v>8</v>
      </c>
      <c r="C34" s="165"/>
      <c r="D34" s="165">
        <v>10</v>
      </c>
      <c r="E34" s="309"/>
      <c r="F34" s="579">
        <v>9</v>
      </c>
      <c r="G34" s="9"/>
      <c r="H34" s="9"/>
      <c r="I34" s="9"/>
      <c r="J34" s="9"/>
      <c r="K34" s="9"/>
      <c r="L34" s="9"/>
      <c r="M34" s="9"/>
      <c r="N34" s="9"/>
      <c r="O34" s="9"/>
    </row>
    <row r="35" spans="1:15">
      <c r="A35" s="308" t="s">
        <v>336</v>
      </c>
      <c r="B35" s="165">
        <v>19</v>
      </c>
      <c r="C35" s="165"/>
      <c r="D35" s="165">
        <v>22</v>
      </c>
      <c r="E35" s="309"/>
      <c r="F35" s="579">
        <v>23</v>
      </c>
      <c r="G35" s="9"/>
      <c r="H35" s="9"/>
      <c r="I35" s="9"/>
      <c r="J35" s="9"/>
      <c r="K35" s="9"/>
      <c r="L35" s="9"/>
      <c r="M35" s="9"/>
      <c r="N35" s="9"/>
      <c r="O35" s="9"/>
    </row>
    <row r="36" spans="1:15">
      <c r="A36" s="233"/>
      <c r="B36" s="9"/>
      <c r="C36" s="9"/>
      <c r="D36" s="9"/>
      <c r="E36" s="9"/>
      <c r="F36" s="9"/>
      <c r="G36" s="9"/>
      <c r="H36" s="9"/>
      <c r="I36" s="9"/>
      <c r="J36" s="9"/>
      <c r="K36" s="9"/>
      <c r="L36" s="9"/>
      <c r="M36" s="9"/>
      <c r="N36" s="9"/>
      <c r="O36" s="9"/>
    </row>
    <row r="37" spans="1:15">
      <c r="A37" s="505" t="s">
        <v>0</v>
      </c>
      <c r="B37" s="311"/>
      <c r="C37" s="132"/>
      <c r="D37" s="132"/>
      <c r="E37" s="132"/>
      <c r="F37" s="9"/>
      <c r="G37" s="9"/>
      <c r="H37" s="9"/>
      <c r="I37" s="9"/>
      <c r="J37" s="9"/>
      <c r="K37" s="9"/>
      <c r="L37" s="9"/>
      <c r="M37" s="9"/>
      <c r="N37" s="9"/>
      <c r="O37" s="9"/>
    </row>
    <row r="38" spans="1:15">
      <c r="A38" s="66" t="s">
        <v>608</v>
      </c>
      <c r="B38" s="66"/>
      <c r="C38" s="9"/>
      <c r="D38" s="9"/>
      <c r="E38" s="9"/>
      <c r="F38" s="9"/>
      <c r="G38" s="9"/>
    </row>
    <row r="39" spans="1:15">
      <c r="A39" s="302" t="s">
        <v>554</v>
      </c>
      <c r="B39" s="66"/>
      <c r="C39" s="9"/>
      <c r="D39" s="9"/>
      <c r="E39" s="9"/>
      <c r="F39" s="9"/>
      <c r="G39" s="9"/>
    </row>
    <row r="40" spans="1:15">
      <c r="A40" s="9"/>
      <c r="B40" s="9"/>
      <c r="C40" s="9"/>
      <c r="D40" s="9"/>
      <c r="E40" s="9"/>
      <c r="F40" s="9"/>
      <c r="G40" s="9"/>
    </row>
  </sheetData>
  <customSheetViews>
    <customSheetView guid="{00BB8FC3-0B7F-4485-B1CD-FF164EC3970C}" fitToPage="1" topLeftCell="A7">
      <selection activeCell="N34" sqref="N34"/>
      <pageMargins left="0.7" right="0.7" top="0.78740157499999996" bottom="0.78740157499999996" header="0.3" footer="0.3"/>
      <pageSetup paperSize="9" scale="62" orientation="landscape" r:id="rId1"/>
    </customSheetView>
    <customSheetView guid="{5DDDE19F-F10F-4514-A83C-F71CDD7BE512}" showPageBreaks="1" fitToPage="1" topLeftCell="A7">
      <selection activeCell="N34" sqref="N34"/>
      <pageMargins left="0.7" right="0.7" top="0.78740157499999996" bottom="0.78740157499999996" header="0.3" footer="0.3"/>
      <pageSetup paperSize="9" scale="62" orientation="landscape" r:id="rId2"/>
    </customSheetView>
    <customSheetView guid="{9A6D0F5E-68D7-4772-8712-9975EE0A4B2C}" fitToPage="1" topLeftCell="A7">
      <selection activeCell="N34" sqref="N34"/>
      <pageMargins left="0.7" right="0.7" top="0.78740157499999996" bottom="0.78740157499999996" header="0.3" footer="0.3"/>
      <pageSetup paperSize="9" scale="62" orientation="landscape" r:id="rId3"/>
    </customSheetView>
  </customSheetViews>
  <mergeCells count="3">
    <mergeCell ref="A1:B1"/>
    <mergeCell ref="C1:D1"/>
    <mergeCell ref="E1:F1"/>
  </mergeCells>
  <pageMargins left="0.7" right="0.7" top="0.78740157499999996" bottom="0.78740157499999996" header="0.3" footer="0.3"/>
  <pageSetup paperSize="9" scale="65" orientation="landscape" r:id="rId4"/>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45"/>
  <sheetViews>
    <sheetView showGridLines="0" topLeftCell="A25" zoomScaleNormal="100" workbookViewId="0">
      <selection activeCell="A44" sqref="A44"/>
    </sheetView>
  </sheetViews>
  <sheetFormatPr baseColWidth="10" defaultRowHeight="15"/>
  <cols>
    <col min="2" max="2" width="30.5703125" bestFit="1" customWidth="1"/>
    <col min="8" max="8" width="9.140625" style="2"/>
  </cols>
  <sheetData>
    <row r="1" spans="1:11" s="34" customFormat="1" ht="39.75" customHeight="1">
      <c r="A1" s="756" t="s">
        <v>407</v>
      </c>
      <c r="B1" s="756"/>
      <c r="C1" s="756"/>
      <c r="D1" s="756"/>
      <c r="E1" s="756"/>
      <c r="F1" s="756"/>
      <c r="G1" s="57"/>
      <c r="H1" s="57"/>
      <c r="I1" s="57"/>
      <c r="J1" s="57"/>
      <c r="K1" s="57"/>
    </row>
    <row r="2" spans="1:11" ht="22.5" customHeight="1">
      <c r="A2" s="26" t="s">
        <v>624</v>
      </c>
      <c r="B2" s="26"/>
      <c r="C2" s="26"/>
      <c r="D2" s="28" t="s">
        <v>0</v>
      </c>
      <c r="E2" s="219"/>
      <c r="F2" s="9"/>
      <c r="G2" s="9"/>
      <c r="H2" s="233"/>
      <c r="I2" s="9"/>
      <c r="J2" s="9"/>
      <c r="K2" s="9"/>
    </row>
    <row r="3" spans="1:11" ht="15.75">
      <c r="A3" s="219"/>
      <c r="B3" s="219"/>
      <c r="C3" s="219"/>
      <c r="D3" s="219"/>
      <c r="E3" s="219"/>
      <c r="F3" s="9"/>
      <c r="G3" s="9"/>
      <c r="H3" s="233"/>
      <c r="I3" s="9"/>
      <c r="J3" s="9"/>
      <c r="K3" s="9"/>
    </row>
    <row r="4" spans="1:11">
      <c r="A4" s="9" t="s">
        <v>86</v>
      </c>
      <c r="B4" s="9"/>
      <c r="C4" s="9"/>
      <c r="D4" s="9"/>
      <c r="E4" s="9"/>
      <c r="F4" s="200" t="s">
        <v>625</v>
      </c>
      <c r="G4" s="9"/>
      <c r="H4" s="233"/>
      <c r="I4" s="9"/>
      <c r="J4" s="9"/>
      <c r="K4" s="9"/>
    </row>
    <row r="5" spans="1:11">
      <c r="A5" s="9"/>
      <c r="B5" s="9"/>
      <c r="C5" s="9"/>
      <c r="D5" s="9"/>
      <c r="E5" s="9"/>
      <c r="F5" s="9"/>
      <c r="G5" s="9"/>
      <c r="H5" s="233"/>
      <c r="I5" s="9"/>
      <c r="J5" s="9"/>
      <c r="K5" s="9"/>
    </row>
    <row r="6" spans="1:11">
      <c r="A6" s="9" t="s">
        <v>543</v>
      </c>
      <c r="B6" s="9"/>
      <c r="C6" s="9"/>
      <c r="D6" s="9"/>
      <c r="E6" s="9"/>
      <c r="F6" s="446">
        <v>1.014</v>
      </c>
      <c r="G6" s="9"/>
      <c r="H6" s="233"/>
      <c r="I6" s="9"/>
      <c r="J6" s="9"/>
      <c r="K6" s="9"/>
    </row>
    <row r="7" spans="1:11">
      <c r="A7" s="9"/>
      <c r="B7" s="9"/>
      <c r="C7" s="9"/>
      <c r="D7" s="9"/>
      <c r="E7" s="9"/>
      <c r="F7" s="9"/>
      <c r="G7" s="9"/>
      <c r="H7" s="233"/>
      <c r="I7" s="9"/>
      <c r="J7" s="9"/>
      <c r="K7" s="9"/>
    </row>
    <row r="8" spans="1:11">
      <c r="A8" s="9"/>
      <c r="B8" s="11"/>
      <c r="C8" s="258"/>
      <c r="D8" s="258">
        <v>2012</v>
      </c>
      <c r="E8" s="129">
        <v>2014</v>
      </c>
      <c r="F8" s="129">
        <v>2016</v>
      </c>
      <c r="G8" s="447">
        <v>2018</v>
      </c>
      <c r="H8" s="129">
        <v>2020</v>
      </c>
      <c r="I8" s="414">
        <v>2022</v>
      </c>
      <c r="J8" s="9"/>
      <c r="K8" s="9"/>
    </row>
    <row r="9" spans="1:11" ht="17.25">
      <c r="A9" s="9"/>
      <c r="B9" s="266" t="s">
        <v>609</v>
      </c>
      <c r="C9" s="9"/>
      <c r="D9" s="9"/>
      <c r="E9" s="129"/>
      <c r="F9" s="129"/>
      <c r="G9" s="129"/>
      <c r="H9" s="129"/>
      <c r="I9" s="414"/>
      <c r="J9" s="9"/>
      <c r="K9" s="9"/>
    </row>
    <row r="10" spans="1:11" ht="15.75">
      <c r="A10" s="9"/>
      <c r="B10" s="312" t="s">
        <v>87</v>
      </c>
      <c r="C10" s="258"/>
      <c r="D10" s="274"/>
      <c r="E10" s="129"/>
      <c r="F10" s="140"/>
      <c r="G10" s="448"/>
      <c r="H10" s="129"/>
      <c r="I10" s="414"/>
      <c r="J10" s="9"/>
      <c r="K10" s="9"/>
    </row>
    <row r="11" spans="1:11" ht="15.75">
      <c r="A11" s="9"/>
      <c r="B11" s="260"/>
      <c r="C11" s="313"/>
      <c r="D11" s="314"/>
      <c r="E11" s="129"/>
      <c r="F11" s="140"/>
      <c r="G11" s="449"/>
      <c r="H11" s="129"/>
      <c r="I11" s="414"/>
      <c r="J11" s="9"/>
      <c r="K11" s="9"/>
    </row>
    <row r="12" spans="1:11">
      <c r="A12" s="9"/>
      <c r="B12" s="11" t="s">
        <v>258</v>
      </c>
      <c r="C12" s="258"/>
      <c r="D12" s="148">
        <v>2.4</v>
      </c>
      <c r="E12" s="9">
        <v>1.7</v>
      </c>
      <c r="F12" s="129">
        <v>0.9</v>
      </c>
      <c r="G12" s="450">
        <v>2</v>
      </c>
      <c r="H12" s="188">
        <v>1.4</v>
      </c>
      <c r="I12" s="414">
        <v>8.6</v>
      </c>
      <c r="J12" s="9"/>
      <c r="K12" s="9"/>
    </row>
    <row r="13" spans="1:11" ht="22.9" customHeight="1">
      <c r="A13" s="9"/>
      <c r="B13" s="11" t="s">
        <v>88</v>
      </c>
      <c r="C13" s="258"/>
      <c r="D13" s="148">
        <v>2.1</v>
      </c>
      <c r="E13" s="9">
        <v>1.1000000000000001</v>
      </c>
      <c r="F13" s="129">
        <v>0.6</v>
      </c>
      <c r="G13" s="447">
        <v>2.9</v>
      </c>
      <c r="H13" s="188">
        <v>0.8</v>
      </c>
      <c r="I13" s="414">
        <v>10.1</v>
      </c>
      <c r="J13" s="9"/>
      <c r="K13" s="9"/>
    </row>
    <row r="14" spans="1:11" ht="27.6" customHeight="1">
      <c r="A14" s="9"/>
      <c r="B14" s="11" t="s">
        <v>89</v>
      </c>
      <c r="C14" s="258"/>
      <c r="D14" s="148">
        <v>2.6</v>
      </c>
      <c r="E14" s="9">
        <v>2.2999999999999998</v>
      </c>
      <c r="F14" s="129">
        <v>1.8</v>
      </c>
      <c r="G14" s="447">
        <v>3.6</v>
      </c>
      <c r="H14" s="188">
        <v>3.2</v>
      </c>
      <c r="I14" s="451">
        <v>15</v>
      </c>
      <c r="J14" s="9"/>
      <c r="K14" s="9"/>
    </row>
    <row r="15" spans="1:11">
      <c r="A15" s="9"/>
      <c r="B15" s="9"/>
      <c r="C15" s="9"/>
      <c r="D15" s="9"/>
      <c r="E15" s="9"/>
      <c r="F15" s="9"/>
      <c r="G15" s="9"/>
      <c r="H15" s="233"/>
      <c r="I15" s="9"/>
      <c r="J15" s="9"/>
      <c r="K15" s="9"/>
    </row>
    <row r="16" spans="1:11">
      <c r="A16" s="648"/>
      <c r="B16" s="648"/>
      <c r="C16" s="648"/>
      <c r="D16" s="659" t="s">
        <v>90</v>
      </c>
      <c r="E16" s="659" t="s">
        <v>91</v>
      </c>
      <c r="F16" s="659" t="s">
        <v>92</v>
      </c>
      <c r="G16" s="132"/>
      <c r="H16" s="233"/>
      <c r="I16" s="9"/>
      <c r="J16" s="9"/>
      <c r="K16" s="9"/>
    </row>
    <row r="17" spans="1:11" ht="0.2" customHeight="1">
      <c r="A17" s="648">
        <v>2012</v>
      </c>
      <c r="B17" s="660"/>
      <c r="C17" s="648"/>
      <c r="D17" s="661">
        <v>2.4E-2</v>
      </c>
      <c r="E17" s="661">
        <v>2.1000000000000001E-2</v>
      </c>
      <c r="F17" s="661">
        <v>2.5999999999999999E-2</v>
      </c>
      <c r="G17" s="133"/>
      <c r="H17" s="233"/>
      <c r="I17" s="9"/>
      <c r="J17" s="9"/>
      <c r="K17" s="9"/>
    </row>
    <row r="18" spans="1:11" ht="0.2" customHeight="1">
      <c r="A18" s="648">
        <v>2014</v>
      </c>
      <c r="B18" s="660"/>
      <c r="C18" s="648"/>
      <c r="D18" s="661">
        <v>1.7000000000000001E-2</v>
      </c>
      <c r="E18" s="661">
        <v>1.0999999999999999E-2</v>
      </c>
      <c r="F18" s="661">
        <v>2.3E-2</v>
      </c>
      <c r="G18" s="133"/>
      <c r="H18" s="233"/>
      <c r="I18" s="9"/>
      <c r="J18" s="9"/>
      <c r="K18" s="9"/>
    </row>
    <row r="19" spans="1:11" ht="0.2" customHeight="1">
      <c r="A19" s="648">
        <v>2016</v>
      </c>
      <c r="B19" s="648"/>
      <c r="C19" s="648"/>
      <c r="D19" s="661">
        <v>8.9999999999999993E-3</v>
      </c>
      <c r="E19" s="661">
        <v>6.0000000000000001E-3</v>
      </c>
      <c r="F19" s="661">
        <v>1.7999999999999999E-2</v>
      </c>
      <c r="G19" s="132"/>
      <c r="H19" s="233"/>
      <c r="I19" s="9"/>
      <c r="J19" s="9"/>
      <c r="K19" s="9"/>
    </row>
    <row r="20" spans="1:11" ht="0.2" customHeight="1">
      <c r="A20" s="648">
        <v>2018</v>
      </c>
      <c r="B20" s="648"/>
      <c r="C20" s="648"/>
      <c r="D20" s="660">
        <v>0.02</v>
      </c>
      <c r="E20" s="660">
        <v>2.9000000000000001E-2</v>
      </c>
      <c r="F20" s="660">
        <v>3.5999999999999997E-2</v>
      </c>
      <c r="G20" s="132"/>
      <c r="H20" s="233"/>
      <c r="I20" s="9"/>
      <c r="J20" s="9"/>
      <c r="K20" s="9"/>
    </row>
    <row r="21" spans="1:11" ht="0.2" customHeight="1">
      <c r="A21" s="648">
        <v>2020</v>
      </c>
      <c r="B21" s="648"/>
      <c r="C21" s="648"/>
      <c r="D21" s="661">
        <v>1.4E-2</v>
      </c>
      <c r="E21" s="661">
        <v>8.0000000000000002E-3</v>
      </c>
      <c r="F21" s="661">
        <v>3.2000000000000001E-2</v>
      </c>
      <c r="G21" s="9"/>
      <c r="H21" s="233"/>
      <c r="I21" s="9"/>
      <c r="J21" s="9"/>
      <c r="K21" s="9"/>
    </row>
    <row r="22" spans="1:11" ht="0.2" customHeight="1">
      <c r="A22" s="648">
        <v>2021</v>
      </c>
      <c r="B22" s="648"/>
      <c r="C22" s="648"/>
      <c r="D22" s="661">
        <v>2.8000000000000001E-2</v>
      </c>
      <c r="E22" s="661">
        <v>0.104</v>
      </c>
      <c r="F22" s="661">
        <v>0.08</v>
      </c>
      <c r="G22" s="68"/>
      <c r="H22" s="68"/>
      <c r="I22" s="9"/>
      <c r="J22" s="9"/>
      <c r="K22" s="9"/>
    </row>
    <row r="23" spans="1:11" ht="0.2" customHeight="1">
      <c r="A23" s="648">
        <v>2022</v>
      </c>
      <c r="B23" s="648"/>
      <c r="C23" s="648"/>
      <c r="D23" s="661">
        <v>8.5999999999999993E-2</v>
      </c>
      <c r="E23" s="661">
        <v>0.10100000000000001</v>
      </c>
      <c r="F23" s="661">
        <v>0.15</v>
      </c>
      <c r="G23" s="9"/>
      <c r="H23" s="233"/>
      <c r="I23" s="9"/>
      <c r="J23" s="9"/>
      <c r="K23" s="9"/>
    </row>
    <row r="24" spans="1:11">
      <c r="A24" s="9"/>
      <c r="B24" s="9"/>
      <c r="C24" s="9"/>
      <c r="D24" s="9"/>
      <c r="E24" s="9"/>
      <c r="F24" s="9"/>
      <c r="G24" s="9"/>
      <c r="H24" s="233"/>
      <c r="I24" s="9"/>
      <c r="J24" s="9"/>
      <c r="K24" s="9"/>
    </row>
    <row r="25" spans="1:11" ht="18.75">
      <c r="A25" s="20" t="s">
        <v>93</v>
      </c>
      <c r="B25" s="20"/>
      <c r="C25" s="20"/>
      <c r="D25" s="20"/>
      <c r="E25" s="20"/>
      <c r="F25" s="31"/>
      <c r="G25" s="9"/>
      <c r="H25" s="233"/>
      <c r="I25" s="9"/>
      <c r="J25" s="9"/>
      <c r="K25" s="9"/>
    </row>
    <row r="26" spans="1:11">
      <c r="A26" s="9"/>
      <c r="B26" s="9"/>
      <c r="C26" s="9"/>
      <c r="D26" s="9"/>
      <c r="E26" s="9"/>
      <c r="F26" s="9"/>
      <c r="G26" s="9"/>
      <c r="H26" s="233"/>
      <c r="I26" s="9"/>
      <c r="J26" s="9"/>
      <c r="K26" s="9"/>
    </row>
    <row r="27" spans="1:11">
      <c r="A27" s="9"/>
      <c r="B27" s="9"/>
      <c r="C27" s="9"/>
      <c r="D27" s="9"/>
      <c r="E27" s="9"/>
      <c r="F27" s="9"/>
      <c r="G27" s="9"/>
      <c r="H27" s="233"/>
      <c r="I27" s="9"/>
      <c r="J27" s="9"/>
      <c r="K27" s="9"/>
    </row>
    <row r="28" spans="1:11">
      <c r="A28" s="9"/>
      <c r="B28" s="9"/>
      <c r="C28" s="9"/>
      <c r="D28" s="9"/>
      <c r="E28" s="9"/>
      <c r="F28" s="9"/>
      <c r="G28" s="9"/>
      <c r="H28" s="233"/>
      <c r="I28" s="9"/>
      <c r="J28" s="9"/>
      <c r="K28" s="9"/>
    </row>
    <row r="29" spans="1:11">
      <c r="A29" s="9"/>
      <c r="B29" s="9"/>
      <c r="C29" s="9"/>
      <c r="D29" s="9"/>
      <c r="E29" s="9"/>
      <c r="F29" s="9"/>
      <c r="G29" s="9"/>
      <c r="H29" s="233"/>
      <c r="I29" s="9"/>
      <c r="J29" s="9"/>
      <c r="K29" s="9"/>
    </row>
    <row r="30" spans="1:11">
      <c r="A30" s="9"/>
      <c r="B30" s="9"/>
      <c r="C30" s="9"/>
      <c r="D30" s="9"/>
      <c r="E30" s="9"/>
      <c r="F30" s="9"/>
      <c r="G30" s="9"/>
      <c r="H30" s="233"/>
      <c r="I30" s="9"/>
      <c r="J30" s="9"/>
      <c r="K30" s="9"/>
    </row>
    <row r="31" spans="1:11">
      <c r="A31" s="9"/>
      <c r="B31" s="9"/>
      <c r="C31" s="9"/>
      <c r="D31" s="9"/>
      <c r="E31" s="9"/>
      <c r="F31" s="9"/>
      <c r="G31" s="9"/>
      <c r="H31" s="233"/>
      <c r="I31" s="9"/>
      <c r="J31" s="9"/>
      <c r="K31" s="9"/>
    </row>
    <row r="32" spans="1:11">
      <c r="A32" s="9"/>
      <c r="B32" s="9"/>
      <c r="C32" s="9"/>
      <c r="D32" s="9"/>
      <c r="E32" s="9"/>
      <c r="F32" s="9"/>
      <c r="G32" s="9"/>
      <c r="H32" s="233"/>
      <c r="I32" s="9"/>
      <c r="J32" s="9"/>
      <c r="K32" s="9"/>
    </row>
    <row r="33" spans="1:11">
      <c r="A33" s="9"/>
      <c r="B33" s="9"/>
      <c r="C33" s="9"/>
      <c r="D33" s="9"/>
      <c r="E33" s="9"/>
      <c r="F33" s="9"/>
      <c r="G33" s="9"/>
      <c r="H33" s="233"/>
      <c r="I33" s="9"/>
      <c r="J33" s="9"/>
      <c r="K33" s="9"/>
    </row>
    <row r="34" spans="1:11">
      <c r="A34" s="9"/>
      <c r="B34" s="9"/>
      <c r="C34" s="9"/>
      <c r="D34" s="9"/>
      <c r="E34" s="9"/>
      <c r="F34" s="9"/>
      <c r="G34" s="9"/>
      <c r="H34" s="233"/>
      <c r="I34" s="9"/>
      <c r="J34" s="9"/>
      <c r="K34" s="9"/>
    </row>
    <row r="35" spans="1:11">
      <c r="A35" s="9"/>
      <c r="B35" s="9"/>
      <c r="C35" s="9"/>
      <c r="D35" s="9"/>
      <c r="E35" s="9"/>
      <c r="F35" s="9"/>
      <c r="G35" s="9"/>
      <c r="H35" s="233"/>
      <c r="I35" s="9"/>
      <c r="J35" s="9"/>
      <c r="K35" s="9"/>
    </row>
    <row r="36" spans="1:11">
      <c r="A36" s="9"/>
      <c r="B36" s="9"/>
      <c r="C36" s="9"/>
      <c r="D36" s="9"/>
      <c r="E36" s="9"/>
      <c r="F36" s="9"/>
      <c r="G36" s="9"/>
      <c r="H36" s="233"/>
      <c r="I36" s="9"/>
      <c r="J36" s="9"/>
      <c r="K36" s="9"/>
    </row>
    <row r="37" spans="1:11">
      <c r="A37" s="9"/>
      <c r="B37" s="9"/>
      <c r="C37" s="9"/>
      <c r="D37" s="9"/>
      <c r="E37" s="9"/>
      <c r="F37" s="9"/>
      <c r="G37" s="9"/>
      <c r="H37" s="233"/>
      <c r="I37" s="9"/>
      <c r="J37" s="9"/>
      <c r="K37" s="9"/>
    </row>
    <row r="38" spans="1:11">
      <c r="A38" s="9"/>
      <c r="B38" s="9"/>
      <c r="C38" s="9"/>
      <c r="D38" s="9"/>
      <c r="E38" s="9"/>
      <c r="F38" s="9"/>
      <c r="G38" s="9"/>
      <c r="H38" s="233"/>
      <c r="I38" s="9"/>
      <c r="J38" s="9"/>
      <c r="K38" s="9"/>
    </row>
    <row r="39" spans="1:11">
      <c r="A39" s="9"/>
      <c r="B39" s="9"/>
      <c r="C39" s="9"/>
      <c r="D39" s="9"/>
      <c r="E39" s="9"/>
      <c r="F39" s="9"/>
      <c r="G39" s="9"/>
      <c r="H39" s="233"/>
      <c r="I39" s="9"/>
      <c r="J39" s="9"/>
      <c r="K39" s="9"/>
    </row>
    <row r="40" spans="1:11">
      <c r="A40" s="9"/>
      <c r="B40" s="9"/>
      <c r="C40" s="9"/>
      <c r="D40" s="9"/>
      <c r="E40" s="9"/>
      <c r="F40" s="9"/>
      <c r="G40" s="9"/>
      <c r="H40" s="233"/>
      <c r="I40" s="9"/>
      <c r="J40" s="9"/>
      <c r="K40" s="9"/>
    </row>
    <row r="41" spans="1:11" ht="15.75">
      <c r="A41" s="16"/>
      <c r="B41" s="219"/>
      <c r="C41" s="219"/>
      <c r="D41" s="219"/>
      <c r="E41" s="9"/>
      <c r="F41" s="9"/>
      <c r="G41" s="9"/>
      <c r="H41" s="233"/>
      <c r="I41" s="9"/>
      <c r="J41" s="9"/>
      <c r="K41" s="9"/>
    </row>
    <row r="42" spans="1:11">
      <c r="A42" s="9"/>
      <c r="B42" s="9"/>
      <c r="C42" s="9"/>
      <c r="D42" s="9"/>
      <c r="E42" s="9"/>
      <c r="F42" s="9"/>
      <c r="G42" s="9"/>
      <c r="H42" s="233"/>
      <c r="I42" s="9"/>
      <c r="J42" s="9"/>
      <c r="K42" s="9"/>
    </row>
    <row r="43" spans="1:11">
      <c r="A43" s="315" t="s">
        <v>610</v>
      </c>
      <c r="B43" s="9"/>
      <c r="C43" s="9"/>
      <c r="D43" s="9"/>
      <c r="E43" s="9"/>
      <c r="F43" s="9"/>
      <c r="G43" s="9"/>
      <c r="H43" s="233"/>
      <c r="I43" s="9"/>
      <c r="J43" s="9"/>
      <c r="K43" s="9"/>
    </row>
    <row r="44" spans="1:11">
      <c r="A44" s="66" t="s">
        <v>436</v>
      </c>
      <c r="B44" s="66"/>
      <c r="C44" s="66"/>
      <c r="D44" s="9"/>
      <c r="E44" s="9"/>
      <c r="F44" s="9"/>
      <c r="G44" s="9"/>
      <c r="H44" s="233"/>
      <c r="I44" s="9"/>
      <c r="J44" s="9"/>
      <c r="K44" s="9"/>
    </row>
    <row r="45" spans="1:11">
      <c r="A45" s="9"/>
      <c r="B45" s="9"/>
      <c r="C45" s="9"/>
      <c r="D45" s="9"/>
      <c r="E45" s="9"/>
      <c r="F45" s="9"/>
      <c r="G45" s="9"/>
      <c r="H45" s="233"/>
      <c r="I45" s="9"/>
      <c r="J45" s="9"/>
      <c r="K45" s="9"/>
    </row>
  </sheetData>
  <customSheetViews>
    <customSheetView guid="{00BB8FC3-0B7F-4485-B1CD-FF164EC3970C}" fitToPage="1">
      <selection activeCell="D2" sqref="D2"/>
      <pageMargins left="0.7" right="0.7" top="0.78740157499999996" bottom="0.78740157499999996" header="0.3" footer="0.3"/>
      <pageSetup paperSize="9" scale="78" orientation="portrait" r:id="rId1"/>
    </customSheetView>
    <customSheetView guid="{5DDDE19F-F10F-4514-A83C-F71CDD7BE512}" showPageBreaks="1" fitToPage="1">
      <selection activeCell="D2" sqref="D2"/>
      <pageMargins left="0.7" right="0.7" top="0.78740157499999996" bottom="0.78740157499999996" header="0.3" footer="0.3"/>
      <pageSetup paperSize="9" scale="78" orientation="portrait" r:id="rId2"/>
    </customSheetView>
    <customSheetView guid="{9A6D0F5E-68D7-4772-8712-9975EE0A4B2C}" fitToPage="1">
      <selection activeCell="D2" sqref="D2"/>
      <pageMargins left="0.7" right="0.7" top="0.78740157499999996" bottom="0.78740157499999996" header="0.3" footer="0.3"/>
      <pageSetup paperSize="9" scale="78" orientation="portrait" r:id="rId3"/>
    </customSheetView>
  </customSheetViews>
  <mergeCells count="1">
    <mergeCell ref="A1:F1"/>
  </mergeCells>
  <pageMargins left="0.7" right="0.7" top="0.78740157499999996" bottom="0.78740157499999996" header="0.3" footer="0.3"/>
  <pageSetup paperSize="9" scale="73" orientation="portrait" r:id="rId4"/>
  <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50"/>
  <sheetViews>
    <sheetView showGridLines="0" topLeftCell="A14" zoomScaleNormal="100" workbookViewId="0">
      <selection activeCell="A49" sqref="A49"/>
    </sheetView>
  </sheetViews>
  <sheetFormatPr baseColWidth="10" defaultRowHeight="15"/>
  <cols>
    <col min="1" max="1" width="21.28515625" customWidth="1"/>
    <col min="2" max="2" width="13.28515625" customWidth="1"/>
    <col min="3" max="3" width="16.140625" customWidth="1"/>
    <col min="4" max="4" width="11.85546875" bestFit="1" customWidth="1"/>
    <col min="5" max="5" width="10.7109375" customWidth="1"/>
  </cols>
  <sheetData>
    <row r="1" spans="1:7" s="389" customFormat="1" ht="39.75" customHeight="1">
      <c r="A1" s="748" t="s">
        <v>101</v>
      </c>
    </row>
    <row r="2" spans="1:7" ht="18.75">
      <c r="A2" s="316" t="s">
        <v>457</v>
      </c>
      <c r="B2" s="248"/>
      <c r="C2" s="248"/>
      <c r="D2" s="248"/>
      <c r="E2" s="129"/>
      <c r="F2" s="233"/>
      <c r="G2" s="9"/>
    </row>
    <row r="3" spans="1:7">
      <c r="A3" s="317"/>
      <c r="B3" s="248"/>
      <c r="C3" s="248"/>
      <c r="D3" s="248"/>
      <c r="E3" s="129"/>
      <c r="F3" s="233"/>
      <c r="G3" s="9"/>
    </row>
    <row r="4" spans="1:7">
      <c r="A4" s="452" t="s">
        <v>102</v>
      </c>
      <c r="B4" s="200" t="s">
        <v>103</v>
      </c>
      <c r="C4" s="200" t="s">
        <v>104</v>
      </c>
      <c r="D4" s="200" t="s">
        <v>105</v>
      </c>
      <c r="E4" s="200" t="s">
        <v>106</v>
      </c>
      <c r="F4" s="91"/>
      <c r="G4" s="9"/>
    </row>
    <row r="5" spans="1:7" s="146" customFormat="1">
      <c r="A5" s="318"/>
      <c r="B5" s="319"/>
      <c r="C5" s="319"/>
      <c r="D5" s="319"/>
      <c r="E5" s="319"/>
      <c r="F5" s="91"/>
      <c r="G5" s="9"/>
    </row>
    <row r="6" spans="1:7" s="146" customFormat="1">
      <c r="A6" s="317">
        <v>2000</v>
      </c>
      <c r="B6" s="320">
        <v>18612</v>
      </c>
      <c r="C6" s="321">
        <v>3728</v>
      </c>
      <c r="D6" s="322">
        <f t="shared" ref="D6" si="0">C6*100/B6</f>
        <v>20.030088115194498</v>
      </c>
      <c r="E6" s="150">
        <v>14884</v>
      </c>
      <c r="F6" s="91"/>
      <c r="G6" s="9"/>
    </row>
    <row r="7" spans="1:7">
      <c r="A7" s="317">
        <v>2010</v>
      </c>
      <c r="B7" s="320">
        <v>22430</v>
      </c>
      <c r="C7" s="321">
        <v>3891</v>
      </c>
      <c r="D7" s="322">
        <f t="shared" ref="D7:D14" si="1">C7*100/B7</f>
        <v>17.347302719572003</v>
      </c>
      <c r="E7" s="150">
        <v>18539</v>
      </c>
      <c r="F7" s="91"/>
      <c r="G7" s="9"/>
    </row>
    <row r="8" spans="1:7">
      <c r="A8" s="317">
        <v>2012</v>
      </c>
      <c r="B8" s="320">
        <v>23538</v>
      </c>
      <c r="C8" s="321">
        <v>3947</v>
      </c>
      <c r="D8" s="322">
        <f t="shared" si="1"/>
        <v>16.768629450250657</v>
      </c>
      <c r="E8" s="150">
        <v>19591</v>
      </c>
      <c r="F8" s="91"/>
      <c r="G8" s="9"/>
    </row>
    <row r="9" spans="1:7" s="146" customFormat="1">
      <c r="A9" s="317">
        <v>2014</v>
      </c>
      <c r="B9" s="320">
        <v>24670</v>
      </c>
      <c r="C9" s="321">
        <v>3964</v>
      </c>
      <c r="D9" s="322">
        <f t="shared" si="1"/>
        <v>16.068098905553303</v>
      </c>
      <c r="E9" s="150">
        <v>20706</v>
      </c>
      <c r="F9" s="91"/>
      <c r="G9" s="9"/>
    </row>
    <row r="10" spans="1:7" s="129" customFormat="1">
      <c r="A10" s="317">
        <v>2015</v>
      </c>
      <c r="B10" s="320">
        <v>25259</v>
      </c>
      <c r="C10" s="321">
        <v>4047</v>
      </c>
      <c r="D10" s="322">
        <f t="shared" si="1"/>
        <v>16.022011956134445</v>
      </c>
      <c r="E10" s="150">
        <v>21212</v>
      </c>
      <c r="F10" s="156"/>
    </row>
    <row r="11" spans="1:7" s="146" customFormat="1">
      <c r="A11" s="317">
        <v>2016</v>
      </c>
      <c r="B11" s="320">
        <v>25503</v>
      </c>
      <c r="C11" s="321">
        <v>3963</v>
      </c>
      <c r="D11" s="322">
        <f t="shared" si="1"/>
        <v>15.539348311963298</v>
      </c>
      <c r="E11" s="150">
        <v>21540</v>
      </c>
      <c r="F11" s="91"/>
      <c r="G11" s="9"/>
    </row>
    <row r="12" spans="1:7" s="146" customFormat="1">
      <c r="A12" s="317">
        <v>2017</v>
      </c>
      <c r="B12" s="320">
        <v>25956</v>
      </c>
      <c r="C12" s="321">
        <v>4077</v>
      </c>
      <c r="D12" s="322">
        <f t="shared" si="1"/>
        <v>15.707350901525659</v>
      </c>
      <c r="E12" s="150">
        <v>21879</v>
      </c>
      <c r="F12" s="91"/>
      <c r="G12" s="9"/>
    </row>
    <row r="13" spans="1:7" s="146" customFormat="1">
      <c r="A13" s="317">
        <v>2018</v>
      </c>
      <c r="B13" s="320">
        <v>26328</v>
      </c>
      <c r="C13" s="321">
        <v>3994</v>
      </c>
      <c r="D13" s="322">
        <f t="shared" si="1"/>
        <v>15.170161045274993</v>
      </c>
      <c r="E13" s="150">
        <v>22334</v>
      </c>
      <c r="F13" s="91"/>
      <c r="G13" s="9"/>
    </row>
    <row r="14" spans="1:7" s="146" customFormat="1">
      <c r="A14" s="317">
        <v>2019</v>
      </c>
      <c r="B14" s="320">
        <v>26800</v>
      </c>
      <c r="C14" s="321">
        <v>4028</v>
      </c>
      <c r="D14" s="322">
        <f t="shared" si="1"/>
        <v>15.029850746268657</v>
      </c>
      <c r="E14" s="150">
        <v>22772</v>
      </c>
      <c r="F14" s="91"/>
      <c r="G14" s="9"/>
    </row>
    <row r="15" spans="1:7" s="146" customFormat="1">
      <c r="A15" s="317">
        <v>2020</v>
      </c>
      <c r="B15" s="320">
        <v>27351</v>
      </c>
      <c r="C15" s="321">
        <v>4116</v>
      </c>
      <c r="D15" s="322">
        <f>C15*100/B15</f>
        <v>15.048809915542392</v>
      </c>
      <c r="E15" s="150">
        <v>23235</v>
      </c>
      <c r="F15" s="91"/>
      <c r="G15" s="9"/>
    </row>
    <row r="16" spans="1:7" s="146" customFormat="1">
      <c r="A16" s="534">
        <v>2021</v>
      </c>
      <c r="B16" s="535">
        <v>28016</v>
      </c>
      <c r="C16" s="536">
        <v>3976</v>
      </c>
      <c r="D16" s="537">
        <f>C16*100/B16</f>
        <v>14.191890348372359</v>
      </c>
      <c r="E16" s="238">
        <v>24040</v>
      </c>
      <c r="F16" s="91"/>
      <c r="G16" s="9"/>
    </row>
    <row r="17" spans="1:7" s="146" customFormat="1">
      <c r="A17" s="524">
        <v>2022</v>
      </c>
      <c r="B17" s="494">
        <v>28365</v>
      </c>
      <c r="C17" s="525">
        <v>3894</v>
      </c>
      <c r="D17" s="526">
        <f>C17*100/B17</f>
        <v>13.728186144896879</v>
      </c>
      <c r="E17" s="461">
        <v>24471</v>
      </c>
      <c r="F17" s="91"/>
      <c r="G17" s="9"/>
    </row>
    <row r="18" spans="1:7">
      <c r="A18" s="323"/>
      <c r="B18" s="189"/>
      <c r="C18" s="324"/>
      <c r="D18" s="325"/>
      <c r="E18" s="82"/>
      <c r="F18" s="91"/>
      <c r="G18" s="9"/>
    </row>
    <row r="19" spans="1:7">
      <c r="A19" s="452" t="s">
        <v>107</v>
      </c>
      <c r="B19" s="326"/>
      <c r="C19" s="326"/>
      <c r="D19" s="326"/>
      <c r="E19" s="33"/>
      <c r="F19" s="91"/>
      <c r="G19" s="9"/>
    </row>
    <row r="20" spans="1:7" s="146" customFormat="1">
      <c r="A20" s="318"/>
      <c r="B20" s="326"/>
      <c r="C20" s="326"/>
      <c r="D20" s="326"/>
      <c r="E20" s="33"/>
      <c r="F20" s="91"/>
      <c r="G20" s="9"/>
    </row>
    <row r="21" spans="1:7" s="146" customFormat="1">
      <c r="A21" s="317">
        <v>2000</v>
      </c>
      <c r="B21" s="320">
        <v>22340</v>
      </c>
      <c r="C21" s="321">
        <v>4338</v>
      </c>
      <c r="D21" s="322">
        <f t="shared" ref="D21" si="2">C21*100/B21</f>
        <v>19.418084153983884</v>
      </c>
      <c r="E21" s="150">
        <v>18002</v>
      </c>
      <c r="F21" s="91"/>
      <c r="G21" s="9"/>
    </row>
    <row r="22" spans="1:7">
      <c r="A22" s="317">
        <v>2010</v>
      </c>
      <c r="B22" s="320">
        <v>26933</v>
      </c>
      <c r="C22" s="321">
        <v>4651</v>
      </c>
      <c r="D22" s="322">
        <f t="shared" ref="D22:D29" si="3">C22*100/B22</f>
        <v>17.26877807893662</v>
      </c>
      <c r="E22" s="150">
        <v>22282</v>
      </c>
      <c r="F22" s="91"/>
      <c r="G22" s="9"/>
    </row>
    <row r="23" spans="1:7">
      <c r="A23" s="317">
        <v>2012</v>
      </c>
      <c r="B23" s="321">
        <v>28080</v>
      </c>
      <c r="C23" s="321">
        <v>4661</v>
      </c>
      <c r="D23" s="322">
        <f t="shared" si="3"/>
        <v>16.599002849002851</v>
      </c>
      <c r="E23" s="150">
        <v>23419</v>
      </c>
      <c r="F23" s="91"/>
      <c r="G23" s="9"/>
    </row>
    <row r="24" spans="1:7" s="146" customFormat="1">
      <c r="A24" s="317">
        <v>2014</v>
      </c>
      <c r="B24" s="321">
        <v>29379</v>
      </c>
      <c r="C24" s="321">
        <v>4685</v>
      </c>
      <c r="D24" s="322">
        <f t="shared" si="3"/>
        <v>15.946764695871201</v>
      </c>
      <c r="E24" s="150">
        <v>24694</v>
      </c>
      <c r="F24" s="91"/>
      <c r="G24" s="9"/>
    </row>
    <row r="25" spans="1:7" s="129" customFormat="1">
      <c r="A25" s="317">
        <v>2015</v>
      </c>
      <c r="B25" s="321">
        <v>29978</v>
      </c>
      <c r="C25" s="321">
        <v>4734</v>
      </c>
      <c r="D25" s="322">
        <f t="shared" si="3"/>
        <v>15.791580492361065</v>
      </c>
      <c r="E25" s="150">
        <v>25244</v>
      </c>
      <c r="F25" s="156"/>
    </row>
    <row r="26" spans="1:7" s="146" customFormat="1">
      <c r="A26" s="317">
        <v>2016</v>
      </c>
      <c r="B26" s="321">
        <v>30215</v>
      </c>
      <c r="C26" s="321">
        <v>4613</v>
      </c>
      <c r="D26" s="322">
        <f t="shared" si="3"/>
        <v>15.267251365215952</v>
      </c>
      <c r="E26" s="150">
        <v>25602</v>
      </c>
      <c r="F26" s="91"/>
      <c r="G26" s="9"/>
    </row>
    <row r="27" spans="1:7" s="146" customFormat="1">
      <c r="A27" s="317">
        <v>2017</v>
      </c>
      <c r="B27" s="321">
        <v>30630</v>
      </c>
      <c r="C27" s="321">
        <v>4716</v>
      </c>
      <c r="D27" s="322">
        <f t="shared" si="3"/>
        <v>15.396669931439765</v>
      </c>
      <c r="E27" s="150">
        <v>25914</v>
      </c>
      <c r="F27" s="91"/>
      <c r="G27" s="9"/>
    </row>
    <row r="28" spans="1:7" s="146" customFormat="1">
      <c r="A28" s="317">
        <v>2018</v>
      </c>
      <c r="B28" s="321">
        <v>30961</v>
      </c>
      <c r="C28" s="321">
        <v>4599</v>
      </c>
      <c r="D28" s="322">
        <f t="shared" si="3"/>
        <v>14.854171376893511</v>
      </c>
      <c r="E28" s="150">
        <v>26362</v>
      </c>
      <c r="F28" s="91"/>
      <c r="G28" s="9"/>
    </row>
    <row r="29" spans="1:7" s="146" customFormat="1">
      <c r="A29" s="317">
        <v>2019</v>
      </c>
      <c r="B29" s="321">
        <v>31496</v>
      </c>
      <c r="C29" s="321">
        <v>4643</v>
      </c>
      <c r="D29" s="322">
        <f t="shared" si="3"/>
        <v>14.741554483108967</v>
      </c>
      <c r="E29" s="150">
        <v>26853</v>
      </c>
      <c r="F29" s="91"/>
      <c r="G29" s="9"/>
    </row>
    <row r="30" spans="1:7" s="146" customFormat="1">
      <c r="A30" s="317">
        <v>2020</v>
      </c>
      <c r="B30" s="321">
        <v>32164</v>
      </c>
      <c r="C30" s="321">
        <v>4759</v>
      </c>
      <c r="D30" s="322">
        <f>C30*100/B30</f>
        <v>14.796045268001492</v>
      </c>
      <c r="E30" s="150">
        <v>27405</v>
      </c>
      <c r="F30" s="91"/>
      <c r="G30" s="9"/>
    </row>
    <row r="31" spans="1:7" s="115" customFormat="1">
      <c r="A31" s="534">
        <v>2021</v>
      </c>
      <c r="B31" s="536">
        <v>32987</v>
      </c>
      <c r="C31" s="536">
        <v>4589</v>
      </c>
      <c r="D31" s="537">
        <f>C31*100/B31</f>
        <v>13.911540910055477</v>
      </c>
      <c r="E31" s="238">
        <v>28398</v>
      </c>
      <c r="F31" s="92"/>
      <c r="G31" s="305"/>
    </row>
    <row r="32" spans="1:7">
      <c r="A32" s="524">
        <v>2022</v>
      </c>
      <c r="B32" s="494">
        <v>33381</v>
      </c>
      <c r="C32" s="525">
        <v>4504</v>
      </c>
      <c r="D32" s="526">
        <f>C32*100/B32</f>
        <v>13.492705431233336</v>
      </c>
      <c r="E32" s="461">
        <v>28877</v>
      </c>
      <c r="F32" s="91"/>
      <c r="G32" s="9"/>
    </row>
    <row r="33" spans="1:7" s="115" customFormat="1">
      <c r="A33" s="534"/>
      <c r="B33" s="535"/>
      <c r="C33" s="536"/>
      <c r="D33" s="537"/>
      <c r="E33" s="238"/>
      <c r="F33" s="92"/>
      <c r="G33" s="305"/>
    </row>
    <row r="34" spans="1:7">
      <c r="A34" s="452" t="s">
        <v>108</v>
      </c>
      <c r="B34" s="326"/>
      <c r="C34" s="326"/>
      <c r="D34" s="326"/>
      <c r="E34" s="33"/>
      <c r="F34" s="91"/>
      <c r="G34" s="9"/>
    </row>
    <row r="35" spans="1:7" s="146" customFormat="1">
      <c r="A35" s="318"/>
      <c r="B35" s="326"/>
      <c r="C35" s="326"/>
      <c r="D35" s="326"/>
      <c r="E35" s="33"/>
      <c r="F35" s="91"/>
      <c r="G35" s="9"/>
    </row>
    <row r="36" spans="1:7" s="146" customFormat="1">
      <c r="A36" s="317">
        <v>2000</v>
      </c>
      <c r="B36" s="321">
        <v>25288</v>
      </c>
      <c r="C36" s="321">
        <v>4824</v>
      </c>
      <c r="D36" s="322">
        <f t="shared" ref="D36" si="4">C36*100/B36</f>
        <v>19.076241695665928</v>
      </c>
      <c r="E36" s="150">
        <v>20464</v>
      </c>
      <c r="F36" s="91"/>
      <c r="G36" s="9"/>
    </row>
    <row r="37" spans="1:7">
      <c r="A37" s="317">
        <v>2010</v>
      </c>
      <c r="B37" s="321">
        <v>28993</v>
      </c>
      <c r="C37" s="321">
        <v>4947</v>
      </c>
      <c r="D37" s="322">
        <f t="shared" ref="D37:D44" si="5">C37*100/B37</f>
        <v>17.062739281895631</v>
      </c>
      <c r="E37" s="150">
        <v>24046</v>
      </c>
      <c r="F37" s="91"/>
      <c r="G37" s="9"/>
    </row>
    <row r="38" spans="1:7">
      <c r="A38" s="317">
        <v>2012</v>
      </c>
      <c r="B38" s="321">
        <v>30069</v>
      </c>
      <c r="C38" s="321">
        <v>4931</v>
      </c>
      <c r="D38" s="322">
        <f t="shared" si="5"/>
        <v>16.398949083773985</v>
      </c>
      <c r="E38" s="150">
        <v>25138</v>
      </c>
      <c r="F38" s="91"/>
      <c r="G38" s="9"/>
    </row>
    <row r="39" spans="1:7" s="146" customFormat="1">
      <c r="A39" s="317">
        <v>2014</v>
      </c>
      <c r="B39" s="321">
        <v>31341</v>
      </c>
      <c r="C39" s="321">
        <v>4937</v>
      </c>
      <c r="D39" s="322">
        <f t="shared" si="5"/>
        <v>15.752528636610192</v>
      </c>
      <c r="E39" s="150">
        <v>26404</v>
      </c>
      <c r="F39" s="91"/>
      <c r="G39" s="9"/>
    </row>
    <row r="40" spans="1:7" s="129" customFormat="1">
      <c r="A40" s="317">
        <v>2015</v>
      </c>
      <c r="B40" s="321">
        <v>32021</v>
      </c>
      <c r="C40" s="321">
        <v>5019</v>
      </c>
      <c r="D40" s="322">
        <f t="shared" si="5"/>
        <v>15.674088879173043</v>
      </c>
      <c r="E40" s="150">
        <v>27002</v>
      </c>
      <c r="F40" s="156"/>
    </row>
    <row r="41" spans="1:7" s="146" customFormat="1">
      <c r="A41" s="317">
        <v>2016</v>
      </c>
      <c r="B41" s="321">
        <v>32274</v>
      </c>
      <c r="C41" s="321">
        <v>4875</v>
      </c>
      <c r="D41" s="322">
        <f t="shared" si="5"/>
        <v>15.10503811117308</v>
      </c>
      <c r="E41" s="150">
        <v>27399</v>
      </c>
      <c r="F41" s="91"/>
      <c r="G41" s="9"/>
    </row>
    <row r="42" spans="1:7" s="146" customFormat="1">
      <c r="A42" s="317">
        <v>2017</v>
      </c>
      <c r="B42" s="321">
        <v>32643</v>
      </c>
      <c r="C42" s="321">
        <v>4981</v>
      </c>
      <c r="D42" s="322">
        <f t="shared" si="5"/>
        <v>15.259014183745366</v>
      </c>
      <c r="E42" s="150">
        <v>27662</v>
      </c>
      <c r="F42" s="91"/>
      <c r="G42" s="9"/>
    </row>
    <row r="43" spans="1:7" s="146" customFormat="1">
      <c r="A43" s="317">
        <v>2018</v>
      </c>
      <c r="B43" s="321">
        <v>32973</v>
      </c>
      <c r="C43" s="321">
        <v>4858</v>
      </c>
      <c r="D43" s="322">
        <f t="shared" si="5"/>
        <v>14.733266612076548</v>
      </c>
      <c r="E43" s="150">
        <v>28115</v>
      </c>
      <c r="F43" s="91"/>
      <c r="G43" s="9"/>
    </row>
    <row r="44" spans="1:7" s="146" customFormat="1">
      <c r="A44" s="317">
        <v>2019</v>
      </c>
      <c r="B44" s="321">
        <v>33516</v>
      </c>
      <c r="C44" s="321">
        <v>4907</v>
      </c>
      <c r="D44" s="322">
        <f t="shared" si="5"/>
        <v>14.640768588137009</v>
      </c>
      <c r="E44" s="150">
        <v>28609</v>
      </c>
      <c r="F44" s="91"/>
      <c r="G44" s="9"/>
    </row>
    <row r="45" spans="1:7" s="146" customFormat="1">
      <c r="A45" s="317">
        <v>2020</v>
      </c>
      <c r="B45" s="321">
        <v>34219</v>
      </c>
      <c r="C45" s="321">
        <v>5036</v>
      </c>
      <c r="D45" s="322">
        <f>C45*100/B45</f>
        <v>14.716970104328006</v>
      </c>
      <c r="E45" s="150">
        <v>29183</v>
      </c>
      <c r="F45" s="91"/>
      <c r="G45" s="9"/>
    </row>
    <row r="46" spans="1:7" s="115" customFormat="1">
      <c r="A46" s="534">
        <v>2021</v>
      </c>
      <c r="B46" s="536">
        <v>35096</v>
      </c>
      <c r="C46" s="536">
        <v>4862</v>
      </c>
      <c r="D46" s="537">
        <f>C46*100/B46</f>
        <v>13.85343059038067</v>
      </c>
      <c r="E46" s="238">
        <v>30234</v>
      </c>
      <c r="F46" s="92"/>
      <c r="G46" s="305"/>
    </row>
    <row r="47" spans="1:7" s="129" customFormat="1">
      <c r="A47" s="524">
        <v>2022</v>
      </c>
      <c r="B47" s="525">
        <v>35515</v>
      </c>
      <c r="C47" s="525">
        <v>4770</v>
      </c>
      <c r="D47" s="526">
        <f>C47*100/B47</f>
        <v>13.430944671265662</v>
      </c>
      <c r="E47" s="461">
        <v>30745</v>
      </c>
      <c r="F47" s="156"/>
    </row>
    <row r="48" spans="1:7">
      <c r="B48" s="323"/>
      <c r="C48" s="323"/>
      <c r="D48" s="323"/>
      <c r="E48" s="91"/>
      <c r="F48" s="91"/>
      <c r="G48" s="9"/>
    </row>
    <row r="49" spans="1:7">
      <c r="A49" s="453" t="s">
        <v>109</v>
      </c>
      <c r="B49" s="33"/>
      <c r="C49" s="33"/>
      <c r="D49" s="33"/>
      <c r="E49" s="33"/>
      <c r="F49" s="33"/>
      <c r="G49" s="9"/>
    </row>
    <row r="50" spans="1:7">
      <c r="A50" s="33"/>
      <c r="B50" s="33"/>
      <c r="C50" s="33"/>
      <c r="D50" s="33"/>
      <c r="E50" s="33"/>
      <c r="F50" s="33"/>
    </row>
  </sheetData>
  <customSheetViews>
    <customSheetView guid="{00BB8FC3-0B7F-4485-B1CD-FF164EC3970C}" fitToPage="1">
      <selection activeCell="C40" sqref="C40"/>
      <pageMargins left="0.70866141732283472" right="0.70866141732283472" top="0.78740157480314965" bottom="0.78740157480314965" header="0.31496062992125984" footer="0.31496062992125984"/>
      <pageSetup paperSize="9" orientation="portrait" r:id="rId1"/>
    </customSheetView>
    <customSheetView guid="{5DDDE19F-F10F-4514-A83C-F71CDD7BE512}" fitToPage="1">
      <selection activeCell="C40" sqref="C40"/>
      <pageMargins left="0.70866141732283472" right="0.70866141732283472" top="0.78740157480314965" bottom="0.78740157480314965" header="0.31496062992125984" footer="0.31496062992125984"/>
      <pageSetup paperSize="9" orientation="portrait" r:id="rId2"/>
    </customSheetView>
    <customSheetView guid="{9A6D0F5E-68D7-4772-8712-9975EE0A4B2C}" fitToPage="1">
      <selection activeCell="C40" sqref="C40"/>
      <pageMargins left="0.70866141732283472" right="0.70866141732283472" top="0.78740157480314965" bottom="0.78740157480314965" header="0.31496062992125984" footer="0.31496062992125984"/>
      <pageSetup paperSize="9" orientation="portrait" r:id="rId3"/>
    </customSheetView>
  </customSheetViews>
  <pageMargins left="0.70866141732283472" right="0.70866141732283472" top="0.78740157480314965" bottom="0.78740157480314965" header="0.31496062992125984" footer="0.31496062992125984"/>
  <pageSetup paperSize="9" orientation="portrait" r:id="rId4"/>
  <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I30"/>
  <sheetViews>
    <sheetView showGridLines="0" topLeftCell="A2" zoomScaleNormal="100" workbookViewId="0">
      <selection activeCell="A29" sqref="A29"/>
    </sheetView>
  </sheetViews>
  <sheetFormatPr baseColWidth="10" defaultRowHeight="15"/>
  <cols>
    <col min="1" max="1" width="35.140625" customWidth="1"/>
    <col min="2" max="2" width="10.85546875"/>
    <col min="3" max="3" width="14.42578125" customWidth="1"/>
    <col min="4" max="4" width="15" customWidth="1"/>
  </cols>
  <sheetData>
    <row r="1" spans="1:8" s="115" customFormat="1" ht="39.75" customHeight="1">
      <c r="A1" s="734" t="s">
        <v>101</v>
      </c>
      <c r="B1" s="389"/>
      <c r="C1" s="389"/>
      <c r="D1" s="389"/>
      <c r="E1" s="389"/>
      <c r="F1" s="389"/>
    </row>
    <row r="2" spans="1:8" ht="15" customHeight="1">
      <c r="A2" s="433"/>
      <c r="B2" s="57"/>
      <c r="C2" s="57"/>
      <c r="D2" s="472"/>
      <c r="E2" s="9"/>
      <c r="F2" s="9"/>
    </row>
    <row r="3" spans="1:8" ht="15.75">
      <c r="A3" s="332" t="s">
        <v>648</v>
      </c>
      <c r="B3" s="248"/>
      <c r="C3" s="248"/>
      <c r="D3" s="327"/>
      <c r="E3" s="9"/>
      <c r="F3" s="9"/>
    </row>
    <row r="4" spans="1:8">
      <c r="A4" s="248"/>
      <c r="B4" s="248"/>
      <c r="C4" s="248"/>
      <c r="D4" s="327"/>
      <c r="E4" s="9"/>
      <c r="F4" s="9"/>
    </row>
    <row r="5" spans="1:8" ht="30">
      <c r="A5" s="480" t="s">
        <v>316</v>
      </c>
      <c r="B5" s="481" t="s">
        <v>320</v>
      </c>
      <c r="C5" s="449" t="s">
        <v>105</v>
      </c>
      <c r="D5" s="449" t="s">
        <v>315</v>
      </c>
      <c r="E5" s="149" t="s">
        <v>105</v>
      </c>
      <c r="F5" s="9"/>
      <c r="H5" s="105"/>
    </row>
    <row r="6" spans="1:8" ht="16.5">
      <c r="A6" s="454" t="s">
        <v>110</v>
      </c>
      <c r="B6" s="455">
        <v>15005</v>
      </c>
      <c r="C6" s="456">
        <f>B6/$B$13*100</f>
        <v>44.950720469728289</v>
      </c>
      <c r="D6" s="457">
        <v>12845</v>
      </c>
      <c r="E6" s="188">
        <f>D6/$D$13*100</f>
        <v>44.481767496623611</v>
      </c>
      <c r="F6" s="9"/>
      <c r="H6" s="106"/>
    </row>
    <row r="7" spans="1:8" ht="16.5">
      <c r="A7" s="458" t="s">
        <v>111</v>
      </c>
      <c r="B7" s="455">
        <v>398</v>
      </c>
      <c r="C7" s="456">
        <f t="shared" ref="C7:C13" si="0">B7/$B$13*100</f>
        <v>1.1922950181240826</v>
      </c>
      <c r="D7" s="457">
        <v>377</v>
      </c>
      <c r="E7" s="188">
        <f t="shared" ref="E7:E12" si="1">D7/$D$13*100</f>
        <v>1.3055372788031998</v>
      </c>
      <c r="F7" s="9"/>
      <c r="H7" s="107"/>
    </row>
    <row r="8" spans="1:8" ht="16.5">
      <c r="A8" s="458" t="s">
        <v>112</v>
      </c>
      <c r="B8" s="455">
        <v>8015</v>
      </c>
      <c r="C8" s="456">
        <f t="shared" si="0"/>
        <v>24.010664749408345</v>
      </c>
      <c r="D8" s="457">
        <v>7026</v>
      </c>
      <c r="E8" s="188">
        <f t="shared" si="1"/>
        <v>24.3307822834782</v>
      </c>
      <c r="F8" s="9"/>
      <c r="H8" s="107"/>
    </row>
    <row r="9" spans="1:8" ht="16.5">
      <c r="A9" s="458" t="s">
        <v>113</v>
      </c>
      <c r="B9" s="455">
        <v>60</v>
      </c>
      <c r="C9" s="456">
        <f t="shared" si="0"/>
        <v>0.17974296755639435</v>
      </c>
      <c r="D9" s="457">
        <v>60</v>
      </c>
      <c r="E9" s="188">
        <f t="shared" si="1"/>
        <v>0.20777781625515115</v>
      </c>
      <c r="F9" s="9"/>
      <c r="H9" s="107"/>
    </row>
    <row r="10" spans="1:8" ht="16.5">
      <c r="A10" s="458" t="s">
        <v>114</v>
      </c>
      <c r="B10" s="455">
        <v>1424</v>
      </c>
      <c r="C10" s="456">
        <f t="shared" si="0"/>
        <v>4.2658997633384255</v>
      </c>
      <c r="D10" s="457">
        <v>1292</v>
      </c>
      <c r="E10" s="188">
        <f t="shared" si="1"/>
        <v>4.4741489766942548</v>
      </c>
      <c r="F10" s="9"/>
      <c r="H10" s="107"/>
    </row>
    <row r="11" spans="1:8" ht="16.5">
      <c r="A11" s="458" t="s">
        <v>115</v>
      </c>
      <c r="B11" s="455">
        <v>3457</v>
      </c>
      <c r="C11" s="456">
        <f t="shared" si="0"/>
        <v>10.356190647374255</v>
      </c>
      <c r="D11" s="457">
        <v>3140</v>
      </c>
      <c r="E11" s="188">
        <f t="shared" si="1"/>
        <v>10.873705717352911</v>
      </c>
      <c r="F11" s="9"/>
      <c r="H11" s="107"/>
    </row>
    <row r="12" spans="1:8" ht="16.5">
      <c r="A12" s="458" t="s">
        <v>116</v>
      </c>
      <c r="B12" s="455">
        <v>5022</v>
      </c>
      <c r="C12" s="456">
        <f t="shared" si="0"/>
        <v>15.044486384470208</v>
      </c>
      <c r="D12" s="457">
        <v>4137</v>
      </c>
      <c r="E12" s="188">
        <f t="shared" si="1"/>
        <v>14.326280430792673</v>
      </c>
      <c r="F12" s="9"/>
      <c r="H12" s="107"/>
    </row>
    <row r="13" spans="1:8" ht="16.5">
      <c r="A13" s="483" t="s">
        <v>117</v>
      </c>
      <c r="B13" s="484">
        <f>SUM(B6:B12)</f>
        <v>33381</v>
      </c>
      <c r="C13" s="485">
        <f t="shared" si="0"/>
        <v>100</v>
      </c>
      <c r="D13" s="484">
        <f>SUM(D6:D12)</f>
        <v>28877</v>
      </c>
      <c r="E13" s="451">
        <f>SUM(E6:E12)</f>
        <v>100</v>
      </c>
      <c r="F13" s="9"/>
      <c r="H13" s="108"/>
    </row>
    <row r="14" spans="1:8" ht="15.75">
      <c r="A14" s="248"/>
      <c r="B14" s="330"/>
      <c r="C14" s="329"/>
      <c r="D14" s="331"/>
      <c r="E14" s="9"/>
      <c r="F14" s="9"/>
      <c r="H14" s="104"/>
    </row>
    <row r="15" spans="1:8">
      <c r="A15" s="9"/>
      <c r="B15" s="305"/>
      <c r="C15" s="329"/>
      <c r="D15" s="134"/>
      <c r="E15" s="9"/>
      <c r="F15" s="9"/>
    </row>
    <row r="16" spans="1:8" ht="15.75">
      <c r="A16" s="332"/>
      <c r="B16" s="305"/>
      <c r="C16" s="329"/>
      <c r="D16" s="9"/>
      <c r="E16" s="9"/>
      <c r="F16" s="9"/>
    </row>
    <row r="17" spans="1:9" ht="15.75">
      <c r="A17" s="333"/>
      <c r="B17" s="305"/>
      <c r="C17" s="334"/>
      <c r="D17" s="335"/>
      <c r="E17" s="9"/>
      <c r="F17" s="9"/>
    </row>
    <row r="18" spans="1:9">
      <c r="A18" s="233"/>
      <c r="B18" s="57"/>
      <c r="C18" s="57"/>
      <c r="D18" s="336"/>
      <c r="E18" s="9"/>
      <c r="F18" s="9"/>
    </row>
    <row r="19" spans="1:9" s="109" customFormat="1" ht="33" customHeight="1">
      <c r="A19" s="480" t="s">
        <v>317</v>
      </c>
      <c r="B19" s="481" t="s">
        <v>320</v>
      </c>
      <c r="C19" s="449" t="s">
        <v>318</v>
      </c>
      <c r="D19" s="449" t="s">
        <v>319</v>
      </c>
      <c r="E19" s="482" t="s">
        <v>105</v>
      </c>
      <c r="F19" s="328"/>
    </row>
    <row r="20" spans="1:9" ht="18">
      <c r="A20" s="454" t="s">
        <v>110</v>
      </c>
      <c r="B20" s="459">
        <v>16153</v>
      </c>
      <c r="C20" s="188">
        <f t="shared" ref="C20:C27" si="2">B20/$B$27*100</f>
        <v>45.482190623680133</v>
      </c>
      <c r="D20" s="457">
        <v>13864</v>
      </c>
      <c r="E20" s="188">
        <f>D20/$D$27*100</f>
        <v>45.09351114002277</v>
      </c>
      <c r="F20" s="9"/>
      <c r="H20" s="111"/>
      <c r="I20" s="112"/>
    </row>
    <row r="21" spans="1:9" ht="18">
      <c r="A21" s="458" t="s">
        <v>111</v>
      </c>
      <c r="B21" s="459">
        <v>415</v>
      </c>
      <c r="C21" s="188">
        <f t="shared" si="2"/>
        <v>1.1685203435168239</v>
      </c>
      <c r="D21" s="457">
        <v>392</v>
      </c>
      <c r="E21" s="188">
        <f t="shared" ref="E21:E26" si="3">D21/$D$27*100</f>
        <v>1.2750040657017401</v>
      </c>
      <c r="F21" s="9"/>
      <c r="H21" s="111"/>
      <c r="I21" s="112"/>
    </row>
    <row r="22" spans="1:9" ht="18">
      <c r="A22" s="458" t="s">
        <v>112</v>
      </c>
      <c r="B22" s="459">
        <v>8350</v>
      </c>
      <c r="C22" s="188">
        <f t="shared" si="2"/>
        <v>23.511192453892722</v>
      </c>
      <c r="D22" s="457">
        <v>7319</v>
      </c>
      <c r="E22" s="188">
        <f t="shared" si="3"/>
        <v>23.805496828752641</v>
      </c>
      <c r="F22" s="9"/>
      <c r="H22" s="111"/>
      <c r="I22" s="112"/>
    </row>
    <row r="23" spans="1:9" ht="18">
      <c r="A23" s="458" t="s">
        <v>113</v>
      </c>
      <c r="B23" s="459">
        <v>60</v>
      </c>
      <c r="C23" s="188">
        <f t="shared" si="2"/>
        <v>0.16894270026749261</v>
      </c>
      <c r="D23" s="457">
        <v>60</v>
      </c>
      <c r="E23" s="188">
        <f t="shared" si="3"/>
        <v>0.19515368352577656</v>
      </c>
      <c r="F23" s="9"/>
      <c r="H23" s="111"/>
      <c r="I23" s="112"/>
    </row>
    <row r="24" spans="1:9" ht="18">
      <c r="A24" s="458" t="s">
        <v>114</v>
      </c>
      <c r="B24" s="459">
        <v>1594</v>
      </c>
      <c r="C24" s="188">
        <f t="shared" si="2"/>
        <v>4.4882444037730531</v>
      </c>
      <c r="D24" s="457">
        <v>1448</v>
      </c>
      <c r="E24" s="188">
        <f t="shared" si="3"/>
        <v>4.7097088957554076</v>
      </c>
      <c r="F24" s="9"/>
      <c r="H24" s="111"/>
      <c r="I24" s="112"/>
    </row>
    <row r="25" spans="1:9" ht="18">
      <c r="A25" s="458" t="s">
        <v>115</v>
      </c>
      <c r="B25" s="459">
        <v>3681</v>
      </c>
      <c r="C25" s="188">
        <f t="shared" si="2"/>
        <v>10.364634661410671</v>
      </c>
      <c r="D25" s="457">
        <v>3344</v>
      </c>
      <c r="E25" s="188">
        <f t="shared" si="3"/>
        <v>10.876565295169947</v>
      </c>
      <c r="F25" s="9"/>
      <c r="H25" s="111"/>
      <c r="I25" s="112"/>
    </row>
    <row r="26" spans="1:9" ht="18">
      <c r="A26" s="458" t="s">
        <v>116</v>
      </c>
      <c r="B26" s="459">
        <v>5262</v>
      </c>
      <c r="C26" s="188">
        <f t="shared" si="2"/>
        <v>14.816274813459101</v>
      </c>
      <c r="D26" s="457">
        <v>4318</v>
      </c>
      <c r="E26" s="188">
        <f t="shared" si="3"/>
        <v>14.04456009107172</v>
      </c>
      <c r="F26" s="9"/>
      <c r="H26" s="111"/>
      <c r="I26" s="112"/>
    </row>
    <row r="27" spans="1:9" ht="15.75">
      <c r="A27" s="483" t="s">
        <v>117</v>
      </c>
      <c r="B27" s="486">
        <v>35515</v>
      </c>
      <c r="C27" s="451">
        <f t="shared" si="2"/>
        <v>100</v>
      </c>
      <c r="D27" s="487">
        <v>30745</v>
      </c>
      <c r="E27" s="451">
        <f>SUM(E20:E26)</f>
        <v>99.999999999999986</v>
      </c>
      <c r="F27" s="9"/>
      <c r="H27" s="111"/>
      <c r="I27" s="113"/>
    </row>
    <row r="28" spans="1:9" ht="15.75">
      <c r="B28" s="231"/>
      <c r="C28" s="337"/>
      <c r="D28" s="338"/>
      <c r="E28" s="9"/>
      <c r="F28" s="9"/>
      <c r="H28" s="111"/>
      <c r="I28" s="111"/>
    </row>
    <row r="29" spans="1:9" ht="15.75">
      <c r="A29" s="66" t="s">
        <v>109</v>
      </c>
      <c r="B29" s="305"/>
      <c r="C29" s="337"/>
      <c r="D29" s="9"/>
      <c r="E29" s="9"/>
      <c r="F29" s="9"/>
    </row>
    <row r="30" spans="1:9" ht="18">
      <c r="B30" s="115"/>
      <c r="C30" s="114"/>
    </row>
  </sheetData>
  <customSheetViews>
    <customSheetView guid="{00BB8FC3-0B7F-4485-B1CD-FF164EC3970C}" fitToPage="1">
      <selection activeCell="D31" sqref="D31"/>
      <pageMargins left="0.7" right="0.7" top="0.78740157499999996" bottom="0.78740157499999996" header="0.3" footer="0.3"/>
      <pageSetup paperSize="9" orientation="portrait" r:id="rId1"/>
    </customSheetView>
    <customSheetView guid="{5DDDE19F-F10F-4514-A83C-F71CDD7BE512}" fitToPage="1">
      <selection activeCell="D31" sqref="D31"/>
      <pageMargins left="0.7" right="0.7" top="0.78740157499999996" bottom="0.78740157499999996" header="0.3" footer="0.3"/>
      <pageSetup paperSize="9" orientation="portrait" r:id="rId2"/>
    </customSheetView>
    <customSheetView guid="{9A6D0F5E-68D7-4772-8712-9975EE0A4B2C}" fitToPage="1">
      <selection activeCell="D31" sqref="D31"/>
      <pageMargins left="0.7" right="0.7" top="0.78740157499999996" bottom="0.78740157499999996" header="0.3" footer="0.3"/>
      <pageSetup paperSize="9" orientation="portrait" r:id="rId3"/>
    </customSheetView>
  </customSheetViews>
  <pageMargins left="0.7" right="0.7" top="0.78740157499999996" bottom="0.78740157499999996" header="0.3" footer="0.3"/>
  <pageSetup paperSize="9" orientation="portrait" r:id="rId4"/>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33"/>
  <sheetViews>
    <sheetView showGridLines="0" topLeftCell="A3" zoomScaleNormal="100" workbookViewId="0">
      <selection activeCell="A3" sqref="A3"/>
    </sheetView>
  </sheetViews>
  <sheetFormatPr baseColWidth="10" defaultRowHeight="15"/>
  <cols>
    <col min="1" max="1" width="28.7109375" customWidth="1"/>
    <col min="2" max="2" width="19.42578125" customWidth="1"/>
    <col min="3" max="3" width="19.140625" customWidth="1"/>
    <col min="4" max="4" width="18.28515625" customWidth="1"/>
    <col min="5" max="5" width="16.85546875" customWidth="1"/>
    <col min="8" max="8" width="9.140625" style="2"/>
  </cols>
  <sheetData>
    <row r="1" spans="1:8" s="115" customFormat="1" ht="39.75" customHeight="1">
      <c r="A1" s="734" t="s">
        <v>121</v>
      </c>
      <c r="B1" s="389"/>
      <c r="C1" s="389"/>
      <c r="D1" s="389"/>
      <c r="E1" s="389"/>
      <c r="F1" s="389"/>
      <c r="G1" s="70"/>
      <c r="H1" s="69"/>
    </row>
    <row r="2" spans="1:8" ht="15" customHeight="1">
      <c r="A2" s="266"/>
      <c r="B2" s="9"/>
      <c r="C2" s="9"/>
      <c r="D2" s="134"/>
      <c r="E2" s="9"/>
      <c r="F2" s="21"/>
      <c r="G2" s="21"/>
    </row>
    <row r="3" spans="1:8" ht="17.25">
      <c r="A3" s="266" t="s">
        <v>611</v>
      </c>
      <c r="B3" s="9"/>
      <c r="C3" s="9"/>
      <c r="D3" s="134"/>
      <c r="E3" s="9"/>
      <c r="F3" s="21"/>
      <c r="G3" s="21"/>
    </row>
    <row r="4" spans="1:8" ht="15.75">
      <c r="A4" s="266" t="s">
        <v>122</v>
      </c>
      <c r="B4" s="9"/>
      <c r="C4" s="9"/>
      <c r="D4" s="134"/>
      <c r="E4" s="9"/>
      <c r="F4" s="21"/>
      <c r="G4" s="21"/>
    </row>
    <row r="5" spans="1:8" ht="15.75">
      <c r="A5" s="134" t="s">
        <v>123</v>
      </c>
      <c r="B5" s="134"/>
      <c r="C5" s="9"/>
      <c r="D5" s="134"/>
      <c r="E5" s="9"/>
      <c r="F5" s="21"/>
      <c r="G5" s="21"/>
    </row>
    <row r="6" spans="1:8" ht="18">
      <c r="A6" s="460" t="s">
        <v>124</v>
      </c>
      <c r="B6" s="788"/>
      <c r="C6" s="788"/>
      <c r="D6" s="788"/>
      <c r="E6" s="788"/>
      <c r="G6" s="40"/>
    </row>
    <row r="7" spans="1:8" ht="18">
      <c r="A7" s="134"/>
      <c r="B7" s="449">
        <v>2021</v>
      </c>
      <c r="C7" s="553">
        <v>2022</v>
      </c>
      <c r="D7" s="580">
        <v>2021</v>
      </c>
      <c r="E7" s="553">
        <v>2022</v>
      </c>
      <c r="G7" s="41"/>
    </row>
    <row r="8" spans="1:8" ht="18">
      <c r="A8" s="9"/>
      <c r="B8" s="340"/>
      <c r="C8" s="340"/>
      <c r="D8" s="340"/>
      <c r="E8" s="33"/>
      <c r="G8" s="29"/>
    </row>
    <row r="9" spans="1:8" ht="18">
      <c r="A9" s="341" t="s">
        <v>126</v>
      </c>
      <c r="B9" s="785" t="s">
        <v>127</v>
      </c>
      <c r="C9" s="785"/>
      <c r="D9" s="786" t="s">
        <v>125</v>
      </c>
      <c r="E9" s="786"/>
      <c r="G9" s="30"/>
    </row>
    <row r="10" spans="1:8" ht="18">
      <c r="A10" s="11" t="s">
        <v>110</v>
      </c>
      <c r="B10" s="150">
        <v>3502</v>
      </c>
      <c r="C10" s="461">
        <v>3542</v>
      </c>
      <c r="D10" s="150">
        <v>35278</v>
      </c>
      <c r="E10" s="461">
        <v>35830</v>
      </c>
      <c r="G10" s="42"/>
    </row>
    <row r="11" spans="1:8" ht="18">
      <c r="A11" s="11" t="s">
        <v>111</v>
      </c>
      <c r="B11" s="150">
        <v>383</v>
      </c>
      <c r="C11" s="461">
        <v>364</v>
      </c>
      <c r="D11" s="150">
        <v>29573</v>
      </c>
      <c r="E11" s="461">
        <v>29912</v>
      </c>
      <c r="G11" s="42"/>
    </row>
    <row r="12" spans="1:8" ht="18">
      <c r="A12" s="11" t="s">
        <v>112</v>
      </c>
      <c r="B12" s="150">
        <v>2714</v>
      </c>
      <c r="C12" s="461">
        <v>2717</v>
      </c>
      <c r="D12" s="150">
        <v>21066</v>
      </c>
      <c r="E12" s="461">
        <v>21037</v>
      </c>
      <c r="G12" s="42"/>
    </row>
    <row r="13" spans="1:8" ht="18">
      <c r="A13" s="11" t="s">
        <v>128</v>
      </c>
      <c r="B13" s="150">
        <v>314</v>
      </c>
      <c r="C13" s="461">
        <v>309</v>
      </c>
      <c r="D13" s="150">
        <v>4261</v>
      </c>
      <c r="E13" s="461">
        <v>4196</v>
      </c>
      <c r="G13" s="42"/>
    </row>
    <row r="14" spans="1:8" ht="18">
      <c r="A14" s="11" t="s">
        <v>114</v>
      </c>
      <c r="B14" s="150">
        <v>621</v>
      </c>
      <c r="C14" s="461">
        <v>636</v>
      </c>
      <c r="D14" s="150">
        <v>8074</v>
      </c>
      <c r="E14" s="461">
        <v>8315</v>
      </c>
      <c r="G14" s="42"/>
    </row>
    <row r="15" spans="1:8" ht="18">
      <c r="A15" s="11" t="s">
        <v>129</v>
      </c>
      <c r="B15" s="150">
        <v>1915</v>
      </c>
      <c r="C15" s="461">
        <v>1998</v>
      </c>
      <c r="D15" s="150">
        <v>13202</v>
      </c>
      <c r="E15" s="461">
        <v>15042</v>
      </c>
      <c r="G15" s="42"/>
    </row>
    <row r="16" spans="1:8" ht="18">
      <c r="A16" s="11" t="s">
        <v>130</v>
      </c>
      <c r="B16" s="150">
        <v>1068</v>
      </c>
      <c r="C16" s="461">
        <v>1058</v>
      </c>
      <c r="D16" s="150">
        <v>5853</v>
      </c>
      <c r="E16" s="461">
        <v>5947</v>
      </c>
      <c r="G16" s="43"/>
    </row>
    <row r="17" spans="1:8" ht="18">
      <c r="A17" s="260" t="s">
        <v>47</v>
      </c>
      <c r="B17" s="150">
        <v>10516</v>
      </c>
      <c r="C17" s="461">
        <v>10623</v>
      </c>
      <c r="D17" s="150">
        <v>117307</v>
      </c>
      <c r="E17" s="461">
        <v>120278</v>
      </c>
      <c r="G17" s="42"/>
    </row>
    <row r="18" spans="1:8" ht="25.5" customHeight="1">
      <c r="A18" s="11"/>
      <c r="B18" s="275"/>
      <c r="C18" s="342"/>
      <c r="D18" s="262"/>
      <c r="E18" s="262"/>
      <c r="F18" s="21"/>
      <c r="G18" s="21"/>
    </row>
    <row r="19" spans="1:8" ht="39" customHeight="1">
      <c r="A19" s="327" t="s">
        <v>684</v>
      </c>
      <c r="B19" s="343" t="s">
        <v>132</v>
      </c>
      <c r="C19" s="344" t="s">
        <v>131</v>
      </c>
      <c r="D19" s="345"/>
      <c r="E19" s="345"/>
      <c r="G19" s="44"/>
    </row>
    <row r="20" spans="1:8" ht="15.75">
      <c r="A20" s="11"/>
      <c r="B20" s="263"/>
      <c r="C20" s="342"/>
      <c r="D20" s="262"/>
      <c r="E20" s="9"/>
      <c r="G20" s="21"/>
    </row>
    <row r="21" spans="1:8" ht="15.75">
      <c r="A21" s="11" t="s">
        <v>110</v>
      </c>
      <c r="B21" s="342">
        <v>20468</v>
      </c>
      <c r="C21" s="342">
        <v>12823</v>
      </c>
      <c r="D21" s="347"/>
      <c r="E21" s="135"/>
      <c r="G21" s="27"/>
    </row>
    <row r="22" spans="1:8" ht="15.75">
      <c r="A22" s="11" t="s">
        <v>111</v>
      </c>
      <c r="B22" s="342">
        <v>11676</v>
      </c>
      <c r="C22" s="342">
        <v>16804</v>
      </c>
      <c r="D22" s="347"/>
      <c r="E22" s="135"/>
      <c r="G22" s="27"/>
    </row>
    <row r="23" spans="1:8" ht="15.75">
      <c r="A23" s="11" t="s">
        <v>112</v>
      </c>
      <c r="B23" s="342">
        <v>4363</v>
      </c>
      <c r="C23" s="342">
        <v>15641</v>
      </c>
      <c r="D23" s="347"/>
      <c r="E23" s="135"/>
      <c r="G23" s="27"/>
    </row>
    <row r="24" spans="1:8" ht="15.75">
      <c r="A24" s="11" t="s">
        <v>128</v>
      </c>
      <c r="B24" s="342">
        <v>125</v>
      </c>
      <c r="C24" s="342">
        <v>3995</v>
      </c>
      <c r="D24" s="347"/>
      <c r="E24" s="135"/>
      <c r="G24" s="27"/>
    </row>
    <row r="25" spans="1:8" ht="15.75">
      <c r="A25" s="11" t="s">
        <v>114</v>
      </c>
      <c r="B25" s="342">
        <v>4524</v>
      </c>
      <c r="C25" s="342">
        <v>3611</v>
      </c>
      <c r="D25" s="347"/>
      <c r="E25" s="135"/>
      <c r="G25" s="27"/>
    </row>
    <row r="26" spans="1:8" ht="15.75">
      <c r="A26" s="11" t="s">
        <v>129</v>
      </c>
      <c r="B26" s="342">
        <v>10123</v>
      </c>
      <c r="C26" s="342">
        <v>4468</v>
      </c>
      <c r="D26" s="347"/>
      <c r="E26" s="135"/>
      <c r="G26" s="27"/>
    </row>
    <row r="27" spans="1:8" ht="15.75">
      <c r="A27" s="11" t="s">
        <v>130</v>
      </c>
      <c r="B27" s="342">
        <v>956</v>
      </c>
      <c r="C27" s="342">
        <v>4859</v>
      </c>
      <c r="D27" s="347"/>
      <c r="E27" s="135"/>
      <c r="G27" s="27"/>
    </row>
    <row r="28" spans="1:8" s="146" customFormat="1" ht="15.75">
      <c r="A28" s="11"/>
      <c r="B28" s="346"/>
      <c r="C28" s="346"/>
      <c r="D28" s="347"/>
      <c r="E28" s="135"/>
      <c r="G28" s="27"/>
      <c r="H28" s="2"/>
    </row>
    <row r="29" spans="1:8" ht="18" customHeight="1">
      <c r="A29" s="787" t="s">
        <v>724</v>
      </c>
      <c r="B29" s="787"/>
      <c r="C29" s="787"/>
      <c r="D29" s="135"/>
      <c r="E29" s="135"/>
      <c r="F29" s="5"/>
      <c r="G29" s="27"/>
    </row>
    <row r="30" spans="1:8" s="146" customFormat="1" ht="18" customHeight="1">
      <c r="A30" s="742" t="s">
        <v>515</v>
      </c>
      <c r="B30" s="264"/>
      <c r="C30" s="264"/>
      <c r="D30" s="135"/>
      <c r="E30" s="135"/>
      <c r="F30" s="5"/>
      <c r="G30" s="27"/>
      <c r="H30" s="2"/>
    </row>
    <row r="31" spans="1:8" s="146" customFormat="1" ht="18" customHeight="1">
      <c r="A31" s="348"/>
      <c r="B31" s="264"/>
      <c r="C31" s="264"/>
      <c r="D31" s="135"/>
      <c r="E31" s="135"/>
      <c r="F31" s="5"/>
      <c r="G31" s="27"/>
      <c r="H31" s="2"/>
    </row>
    <row r="32" spans="1:8">
      <c r="A32" s="352" t="s">
        <v>133</v>
      </c>
      <c r="B32" s="9"/>
      <c r="C32" s="9"/>
      <c r="D32" s="9"/>
      <c r="E32" s="9"/>
    </row>
    <row r="33" spans="1:5">
      <c r="A33" s="9"/>
      <c r="B33" s="9"/>
      <c r="C33" s="9"/>
      <c r="D33" s="9"/>
      <c r="E33" s="9"/>
    </row>
  </sheetData>
  <customSheetViews>
    <customSheetView guid="{00BB8FC3-0B7F-4485-B1CD-FF164EC3970C}" fitToPage="1" topLeftCell="A7">
      <selection activeCell="C36" sqref="C36"/>
      <pageMargins left="0.70866141732283472" right="0.70866141732283472" top="0.78740157480314965" bottom="0.78740157480314965" header="0.31496062992125984" footer="0.31496062992125984"/>
      <pageSetup paperSize="9" scale="85" orientation="portrait" cellComments="asDisplayed" r:id="rId1"/>
    </customSheetView>
    <customSheetView guid="{5DDDE19F-F10F-4514-A83C-F71CDD7BE512}" fitToPage="1" topLeftCell="A7">
      <selection activeCell="C36" sqref="C36"/>
      <pageMargins left="0.70866141732283472" right="0.70866141732283472" top="0.78740157480314965" bottom="0.78740157480314965" header="0.31496062992125984" footer="0.31496062992125984"/>
      <pageSetup paperSize="9" scale="85" orientation="portrait" cellComments="asDisplayed" r:id="rId2"/>
    </customSheetView>
    <customSheetView guid="{9A6D0F5E-68D7-4772-8712-9975EE0A4B2C}" fitToPage="1" topLeftCell="A7">
      <selection activeCell="C36" sqref="C36"/>
      <pageMargins left="0.70866141732283472" right="0.70866141732283472" top="0.78740157480314965" bottom="0.78740157480314965" header="0.31496062992125984" footer="0.31496062992125984"/>
      <pageSetup paperSize="9" scale="85" orientation="portrait" cellComments="asDisplayed" r:id="rId3"/>
    </customSheetView>
  </customSheetViews>
  <mergeCells count="5">
    <mergeCell ref="B9:C9"/>
    <mergeCell ref="D9:E9"/>
    <mergeCell ref="A29:C29"/>
    <mergeCell ref="B6:C6"/>
    <mergeCell ref="D6:E6"/>
  </mergeCells>
  <pageMargins left="0.70866141732283472" right="0.70866141732283472" top="0.78740157480314965" bottom="0.78740157480314965" header="0.31496062992125984" footer="0.31496062992125984"/>
  <pageSetup paperSize="9" scale="85" orientation="portrait" cellComments="asDisplayed" r:id="rId4"/>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K135"/>
  <sheetViews>
    <sheetView showGridLines="0" topLeftCell="A17" zoomScaleNormal="100" workbookViewId="0">
      <selection activeCell="J40" sqref="J40"/>
    </sheetView>
  </sheetViews>
  <sheetFormatPr baseColWidth="10" defaultRowHeight="15"/>
  <cols>
    <col min="1" max="1" width="29.140625" customWidth="1"/>
    <col min="2" max="7" width="9.7109375" customWidth="1"/>
    <col min="8" max="8" width="36.28515625" customWidth="1"/>
    <col min="9" max="9" width="21" customWidth="1"/>
  </cols>
  <sheetData>
    <row r="1" spans="1:11" s="58" customFormat="1" ht="39.950000000000003" customHeight="1">
      <c r="A1" s="734" t="s">
        <v>487</v>
      </c>
      <c r="B1" s="734"/>
      <c r="C1" s="734"/>
      <c r="D1" s="734"/>
      <c r="E1" s="389"/>
      <c r="F1" s="387"/>
      <c r="G1" s="387"/>
      <c r="H1" s="387"/>
      <c r="I1" s="349"/>
      <c r="J1" s="349"/>
    </row>
    <row r="2" spans="1:11" s="58" customFormat="1">
      <c r="A2" s="789" t="s">
        <v>670</v>
      </c>
      <c r="B2" s="790"/>
      <c r="C2" s="790"/>
      <c r="D2" s="790"/>
      <c r="E2" s="790"/>
      <c r="F2" s="349"/>
      <c r="G2" s="349"/>
      <c r="H2" s="662"/>
      <c r="I2" s="662" t="s">
        <v>696</v>
      </c>
      <c r="J2" s="662"/>
      <c r="K2" s="662"/>
    </row>
    <row r="3" spans="1:11" ht="20.100000000000001" customHeight="1">
      <c r="A3" s="9"/>
      <c r="B3" s="9"/>
      <c r="C3" s="9"/>
      <c r="D3" s="9"/>
      <c r="E3" s="9"/>
      <c r="F3" s="9"/>
      <c r="G3" s="9"/>
      <c r="H3" s="663"/>
      <c r="I3" s="664" t="s">
        <v>398</v>
      </c>
      <c r="J3" s="665"/>
      <c r="K3" s="665"/>
    </row>
    <row r="4" spans="1:11" ht="20.100000000000001" customHeight="1">
      <c r="A4" s="9"/>
      <c r="B4" s="9"/>
      <c r="C4" s="9"/>
      <c r="D4" s="9"/>
      <c r="E4" s="9"/>
      <c r="F4" s="9"/>
      <c r="G4" s="9"/>
      <c r="H4" s="663" t="s">
        <v>110</v>
      </c>
      <c r="I4" s="660">
        <v>0.45</v>
      </c>
      <c r="J4" s="665"/>
      <c r="K4" s="665"/>
    </row>
    <row r="5" spans="1:11" ht="20.100000000000001" customHeight="1">
      <c r="A5" s="9"/>
      <c r="B5" s="9"/>
      <c r="C5" s="9"/>
      <c r="D5" s="9"/>
      <c r="E5" s="9"/>
      <c r="F5" s="9"/>
      <c r="G5" s="9"/>
      <c r="H5" s="663" t="s">
        <v>111</v>
      </c>
      <c r="I5" s="660">
        <v>1.2E-2</v>
      </c>
      <c r="J5" s="665"/>
      <c r="K5" s="665"/>
    </row>
    <row r="6" spans="1:11" ht="20.100000000000001" customHeight="1">
      <c r="A6" s="9"/>
      <c r="B6" s="9"/>
      <c r="C6" s="9"/>
      <c r="D6" s="9"/>
      <c r="E6" s="9"/>
      <c r="F6" s="9"/>
      <c r="G6" s="9"/>
      <c r="H6" s="663" t="s">
        <v>112</v>
      </c>
      <c r="I6" s="660">
        <v>0.24</v>
      </c>
      <c r="J6" s="665"/>
      <c r="K6" s="665"/>
    </row>
    <row r="7" spans="1:11" ht="20.100000000000001" customHeight="1">
      <c r="A7" s="9"/>
      <c r="B7" s="9"/>
      <c r="C7" s="9"/>
      <c r="D7" s="9"/>
      <c r="E7" s="9"/>
      <c r="F7" s="9"/>
      <c r="G7" s="9"/>
      <c r="H7" s="663" t="s">
        <v>113</v>
      </c>
      <c r="I7" s="660">
        <v>2E-3</v>
      </c>
      <c r="J7" s="665"/>
      <c r="K7" s="665"/>
    </row>
    <row r="8" spans="1:11" ht="20.100000000000001" customHeight="1">
      <c r="A8" s="9"/>
      <c r="B8" s="9"/>
      <c r="C8" s="9"/>
      <c r="D8" s="9"/>
      <c r="E8" s="9"/>
      <c r="F8" s="9"/>
      <c r="G8" s="9"/>
      <c r="H8" s="663" t="s">
        <v>114</v>
      </c>
      <c r="I8" s="660">
        <v>4.2999999999999997E-2</v>
      </c>
      <c r="J8" s="665"/>
      <c r="K8" s="665"/>
    </row>
    <row r="9" spans="1:11" ht="20.100000000000001" customHeight="1">
      <c r="A9" s="9"/>
      <c r="B9" s="9"/>
      <c r="C9" s="9"/>
      <c r="D9" s="9"/>
      <c r="E9" s="9"/>
      <c r="F9" s="9"/>
      <c r="G9" s="9"/>
      <c r="H9" s="663" t="s">
        <v>115</v>
      </c>
      <c r="I9" s="660">
        <v>0.104</v>
      </c>
      <c r="J9" s="665"/>
      <c r="K9" s="665"/>
    </row>
    <row r="10" spans="1:11" ht="20.100000000000001" customHeight="1">
      <c r="A10" s="9"/>
      <c r="B10" s="9"/>
      <c r="C10" s="9"/>
      <c r="D10" s="9"/>
      <c r="E10" s="9"/>
      <c r="F10" s="9"/>
      <c r="G10" s="9"/>
      <c r="H10" s="663" t="s">
        <v>116</v>
      </c>
      <c r="I10" s="660">
        <v>0.15</v>
      </c>
      <c r="J10" s="665"/>
      <c r="K10" s="665"/>
    </row>
    <row r="11" spans="1:11" ht="20.100000000000001" customHeight="1">
      <c r="A11" s="9"/>
      <c r="B11" s="9"/>
      <c r="C11" s="9"/>
      <c r="D11" s="9"/>
      <c r="E11" s="9"/>
      <c r="F11" s="9"/>
      <c r="G11" s="9"/>
      <c r="H11" s="665"/>
      <c r="I11" s="660">
        <f>SUM(I4:I10)</f>
        <v>1.0009999999999999</v>
      </c>
      <c r="J11" s="665"/>
      <c r="K11" s="665"/>
    </row>
    <row r="12" spans="1:11" ht="20.100000000000001" customHeight="1">
      <c r="A12" s="9"/>
      <c r="B12" s="9"/>
      <c r="C12" s="9"/>
      <c r="D12" s="9"/>
      <c r="E12" s="9"/>
      <c r="F12" s="9"/>
      <c r="G12" s="9"/>
      <c r="H12" s="9"/>
      <c r="I12" s="9"/>
      <c r="J12" s="9"/>
    </row>
    <row r="13" spans="1:11" ht="20.100000000000001" customHeight="1">
      <c r="A13" s="9"/>
      <c r="B13" s="9"/>
      <c r="C13" s="9"/>
      <c r="D13" s="9"/>
      <c r="E13" s="9"/>
      <c r="F13" s="9"/>
      <c r="G13" s="9"/>
      <c r="H13" s="9"/>
      <c r="I13" s="9"/>
      <c r="J13" s="9"/>
    </row>
    <row r="14" spans="1:11" ht="20.100000000000001" customHeight="1">
      <c r="A14" s="9"/>
      <c r="B14" s="9"/>
      <c r="C14" s="9"/>
      <c r="D14" s="9"/>
      <c r="E14" s="9"/>
      <c r="F14" s="9"/>
      <c r="G14" s="9"/>
      <c r="H14" s="9"/>
      <c r="I14" s="9"/>
      <c r="J14" s="9"/>
    </row>
    <row r="15" spans="1:11" ht="20.100000000000001" customHeight="1">
      <c r="A15" s="9"/>
      <c r="B15" s="9"/>
      <c r="C15" s="9"/>
      <c r="D15" s="9"/>
      <c r="E15" s="9"/>
      <c r="F15" s="9"/>
      <c r="G15" s="9"/>
      <c r="H15" s="9"/>
      <c r="I15" s="9"/>
      <c r="J15" s="9"/>
    </row>
    <row r="16" spans="1:11" ht="20.100000000000001" customHeight="1">
      <c r="A16" s="9"/>
      <c r="B16" s="9"/>
      <c r="C16" s="9"/>
      <c r="D16" s="9"/>
      <c r="E16" s="9"/>
      <c r="F16" s="9"/>
      <c r="G16" s="9"/>
      <c r="H16" s="9"/>
      <c r="I16" s="9"/>
      <c r="J16" s="9"/>
    </row>
    <row r="17" spans="1:10" ht="20.100000000000001" customHeight="1">
      <c r="A17" s="9"/>
      <c r="B17" s="9"/>
      <c r="C17" s="9"/>
      <c r="D17" s="9"/>
      <c r="E17" s="9"/>
      <c r="F17" s="9"/>
      <c r="G17" s="9"/>
      <c r="H17" s="9"/>
      <c r="I17" s="9"/>
      <c r="J17" s="9"/>
    </row>
    <row r="18" spans="1:10" ht="20.100000000000001" customHeight="1">
      <c r="A18" s="9"/>
      <c r="B18" s="9"/>
      <c r="C18" s="9"/>
      <c r="D18" s="9"/>
      <c r="E18" s="9"/>
      <c r="F18" s="9"/>
      <c r="G18" s="9"/>
      <c r="H18" s="9"/>
      <c r="I18" s="9"/>
      <c r="J18" s="9"/>
    </row>
    <row r="19" spans="1:10" ht="20.100000000000001" customHeight="1">
      <c r="A19" s="9"/>
      <c r="B19" s="9"/>
      <c r="C19" s="9"/>
      <c r="D19" s="9"/>
      <c r="E19" s="9"/>
      <c r="F19" s="9"/>
      <c r="G19" s="9"/>
      <c r="H19" s="9"/>
      <c r="I19" s="9"/>
      <c r="J19" s="9"/>
    </row>
    <row r="20" spans="1:10" ht="20.100000000000001" customHeight="1">
      <c r="A20" s="9"/>
      <c r="B20" s="9"/>
      <c r="C20" s="9"/>
      <c r="D20" s="9"/>
      <c r="E20" s="9"/>
      <c r="F20" s="9"/>
      <c r="G20" s="9"/>
      <c r="H20" s="9"/>
      <c r="I20" s="9"/>
      <c r="J20" s="9"/>
    </row>
    <row r="21" spans="1:10" ht="20.100000000000001" customHeight="1">
      <c r="A21" s="666" t="s">
        <v>299</v>
      </c>
      <c r="B21" s="665"/>
      <c r="C21" s="665"/>
      <c r="D21" s="9"/>
      <c r="E21" s="9"/>
      <c r="F21" s="9"/>
      <c r="G21" s="350"/>
      <c r="H21" s="9"/>
      <c r="I21" s="9"/>
      <c r="J21" s="9"/>
    </row>
    <row r="22" spans="1:10" ht="20.100000000000001" customHeight="1">
      <c r="A22" s="665" t="s">
        <v>647</v>
      </c>
      <c r="B22" s="665"/>
      <c r="C22" s="665"/>
      <c r="D22" s="9"/>
      <c r="E22" s="9"/>
      <c r="F22" s="9"/>
      <c r="G22" s="9"/>
      <c r="H22" s="9"/>
      <c r="I22" s="9"/>
      <c r="J22" s="9"/>
    </row>
    <row r="23" spans="1:10" ht="20.100000000000001" customHeight="1">
      <c r="A23" s="665"/>
      <c r="B23" s="665"/>
      <c r="C23" s="665"/>
      <c r="D23" s="9"/>
      <c r="E23" s="9"/>
      <c r="F23" s="9"/>
      <c r="G23" s="9"/>
      <c r="H23" s="9"/>
      <c r="I23" s="9"/>
      <c r="J23" s="9"/>
    </row>
    <row r="24" spans="1:10" s="146" customFormat="1" ht="20.100000000000001" customHeight="1">
      <c r="A24" s="665" t="s">
        <v>110</v>
      </c>
      <c r="B24" s="667">
        <v>35830</v>
      </c>
      <c r="C24" s="668"/>
      <c r="D24" s="9"/>
      <c r="E24" s="9"/>
      <c r="F24" s="9"/>
      <c r="G24" s="9"/>
      <c r="H24" s="9"/>
      <c r="I24" s="9"/>
      <c r="J24" s="9"/>
    </row>
    <row r="25" spans="1:10">
      <c r="A25" s="665" t="s">
        <v>111</v>
      </c>
      <c r="B25" s="667">
        <v>2912</v>
      </c>
      <c r="C25" s="668"/>
      <c r="D25" s="9"/>
      <c r="E25" s="9"/>
      <c r="F25" s="9"/>
      <c r="G25" s="9"/>
      <c r="H25" s="9"/>
      <c r="I25" s="9"/>
      <c r="J25" s="9"/>
    </row>
    <row r="26" spans="1:10">
      <c r="A26" s="665" t="s">
        <v>112</v>
      </c>
      <c r="B26" s="667">
        <v>21037</v>
      </c>
      <c r="C26" s="668"/>
      <c r="D26" s="9"/>
      <c r="E26" s="9"/>
      <c r="F26" s="9"/>
      <c r="G26" s="9"/>
      <c r="H26" s="196"/>
      <c r="I26" s="9"/>
      <c r="J26" s="9"/>
    </row>
    <row r="27" spans="1:10">
      <c r="A27" s="665" t="s">
        <v>113</v>
      </c>
      <c r="B27" s="667">
        <v>4196</v>
      </c>
      <c r="C27" s="668"/>
      <c r="D27" s="9"/>
      <c r="E27" s="9"/>
      <c r="F27" s="9"/>
      <c r="G27" s="9"/>
      <c r="H27" s="196"/>
      <c r="I27" s="9"/>
      <c r="J27" s="9"/>
    </row>
    <row r="28" spans="1:10">
      <c r="A28" s="665" t="s">
        <v>114</v>
      </c>
      <c r="B28" s="667">
        <v>8315</v>
      </c>
      <c r="C28" s="668"/>
      <c r="D28" s="9"/>
      <c r="E28" s="9"/>
      <c r="F28" s="9"/>
      <c r="G28" s="9"/>
      <c r="H28" s="9"/>
      <c r="I28" s="9"/>
      <c r="J28" s="9"/>
    </row>
    <row r="29" spans="1:10">
      <c r="A29" s="665" t="s">
        <v>115</v>
      </c>
      <c r="B29" s="667">
        <v>15042</v>
      </c>
      <c r="C29" s="668"/>
      <c r="D29" s="9"/>
      <c r="E29" s="9"/>
      <c r="F29" s="9"/>
      <c r="G29" s="9"/>
      <c r="H29" s="9"/>
      <c r="I29" s="9"/>
      <c r="J29" s="9"/>
    </row>
    <row r="30" spans="1:10">
      <c r="A30" s="665" t="s">
        <v>116</v>
      </c>
      <c r="B30" s="667">
        <v>5942</v>
      </c>
      <c r="C30" s="668"/>
      <c r="D30" s="9"/>
      <c r="E30" s="9"/>
      <c r="F30" s="9"/>
      <c r="G30" s="9"/>
      <c r="H30" s="9"/>
      <c r="I30" s="9"/>
      <c r="J30" s="9"/>
    </row>
    <row r="31" spans="1:10">
      <c r="A31" s="665"/>
      <c r="B31" s="669">
        <v>120278</v>
      </c>
      <c r="C31" s="668"/>
      <c r="D31" s="9"/>
      <c r="E31" s="9"/>
      <c r="F31" s="9"/>
      <c r="G31" s="9"/>
      <c r="H31" s="9"/>
      <c r="I31" s="9"/>
      <c r="J31" s="9"/>
    </row>
    <row r="32" spans="1:10">
      <c r="A32" s="665"/>
      <c r="B32" s="665"/>
      <c r="C32" s="665"/>
      <c r="D32" s="9"/>
      <c r="E32" s="9"/>
      <c r="F32" s="9"/>
      <c r="G32" s="9"/>
      <c r="H32" s="9"/>
      <c r="I32" s="9"/>
      <c r="J32" s="9"/>
    </row>
    <row r="33" spans="1:10">
      <c r="A33" s="665" t="s">
        <v>110</v>
      </c>
      <c r="B33" s="668">
        <f t="shared" ref="B33:B39" si="0">B24/$B$31</f>
        <v>0.29789321405410796</v>
      </c>
      <c r="C33" s="665"/>
      <c r="D33" s="9"/>
      <c r="E33" s="9"/>
      <c r="F33" s="9"/>
      <c r="G33" s="9"/>
      <c r="H33" s="9"/>
      <c r="I33" s="9"/>
      <c r="J33" s="9"/>
    </row>
    <row r="34" spans="1:10">
      <c r="A34" s="665" t="s">
        <v>111</v>
      </c>
      <c r="B34" s="668">
        <f t="shared" si="0"/>
        <v>2.4210578825720416E-2</v>
      </c>
      <c r="C34" s="665"/>
      <c r="D34" s="9"/>
      <c r="E34" s="9"/>
      <c r="F34" s="9"/>
      <c r="G34" s="9"/>
      <c r="H34" s="9"/>
      <c r="I34" s="9"/>
      <c r="J34" s="9"/>
    </row>
    <row r="35" spans="1:10">
      <c r="A35" s="665" t="s">
        <v>112</v>
      </c>
      <c r="B35" s="668">
        <f t="shared" si="0"/>
        <v>0.17490314105655233</v>
      </c>
      <c r="C35" s="665"/>
      <c r="D35" s="9"/>
      <c r="E35" s="9"/>
      <c r="F35" s="9"/>
      <c r="G35" s="9"/>
      <c r="H35" s="9"/>
      <c r="I35" s="9"/>
      <c r="J35" s="9"/>
    </row>
    <row r="36" spans="1:10">
      <c r="A36" s="665" t="s">
        <v>113</v>
      </c>
      <c r="B36" s="668">
        <f t="shared" si="0"/>
        <v>3.4885847785962522E-2</v>
      </c>
      <c r="C36" s="665"/>
      <c r="D36" s="9"/>
      <c r="E36" s="9"/>
      <c r="F36" s="9"/>
      <c r="G36" s="9"/>
      <c r="H36" s="9"/>
      <c r="I36" s="9"/>
      <c r="J36" s="9"/>
    </row>
    <row r="37" spans="1:10">
      <c r="A37" s="665" t="s">
        <v>114</v>
      </c>
      <c r="B37" s="668">
        <f t="shared" si="0"/>
        <v>6.9131511997206477E-2</v>
      </c>
      <c r="C37" s="665"/>
      <c r="D37" s="9"/>
      <c r="E37" s="9"/>
      <c r="F37" s="9"/>
      <c r="G37" s="9"/>
      <c r="H37" s="9"/>
      <c r="I37" s="9"/>
      <c r="J37" s="9"/>
    </row>
    <row r="38" spans="1:10">
      <c r="A38" s="665" t="s">
        <v>115</v>
      </c>
      <c r="B38" s="668">
        <f t="shared" si="0"/>
        <v>0.12506027702489234</v>
      </c>
      <c r="C38" s="665"/>
      <c r="D38" s="9"/>
      <c r="E38" s="9"/>
      <c r="F38" s="9"/>
      <c r="G38" s="9"/>
      <c r="H38" s="9"/>
      <c r="I38" s="9"/>
      <c r="J38" s="9"/>
    </row>
    <row r="39" spans="1:10">
      <c r="A39" s="665" t="s">
        <v>116</v>
      </c>
      <c r="B39" s="668">
        <f t="shared" si="0"/>
        <v>4.940221819451604E-2</v>
      </c>
      <c r="C39" s="665"/>
      <c r="D39" s="9"/>
      <c r="E39" s="9"/>
      <c r="F39" s="9"/>
      <c r="G39" s="9"/>
      <c r="H39" s="9"/>
      <c r="I39" s="9"/>
      <c r="J39" s="9"/>
    </row>
    <row r="40" spans="1:10">
      <c r="A40" s="9"/>
      <c r="B40" s="9"/>
      <c r="C40" s="9"/>
      <c r="D40" s="9"/>
      <c r="E40" s="9"/>
      <c r="F40" s="9"/>
      <c r="G40" s="9"/>
      <c r="H40" s="9"/>
      <c r="I40" s="9"/>
      <c r="J40" s="9"/>
    </row>
    <row r="41" spans="1:10">
      <c r="A41" s="9"/>
      <c r="B41" s="9"/>
      <c r="C41" s="9"/>
      <c r="D41" s="9"/>
      <c r="E41" s="9"/>
      <c r="F41" s="9"/>
      <c r="G41" s="9"/>
      <c r="H41" s="9"/>
      <c r="I41" s="9"/>
      <c r="J41" s="9"/>
    </row>
    <row r="42" spans="1:10">
      <c r="A42" s="9"/>
      <c r="B42" s="9"/>
      <c r="C42" s="9"/>
      <c r="D42" s="9"/>
      <c r="E42" s="9"/>
      <c r="F42" s="9"/>
      <c r="G42" s="9"/>
      <c r="H42" s="9"/>
      <c r="I42" s="9"/>
      <c r="J42" s="9"/>
    </row>
    <row r="43" spans="1:10">
      <c r="A43" s="9"/>
      <c r="B43" s="9"/>
      <c r="C43" s="9"/>
      <c r="D43" s="9"/>
      <c r="E43" s="9"/>
      <c r="F43" s="9"/>
      <c r="G43" s="9"/>
      <c r="H43" s="9"/>
      <c r="I43" s="9"/>
      <c r="J43" s="9"/>
    </row>
    <row r="44" spans="1:10">
      <c r="A44" s="9"/>
      <c r="B44" s="9"/>
      <c r="C44" s="9"/>
      <c r="D44" s="9"/>
      <c r="E44" s="9"/>
      <c r="F44" s="9"/>
      <c r="G44" s="9"/>
      <c r="H44" s="9"/>
      <c r="I44" s="9"/>
      <c r="J44" s="9"/>
    </row>
    <row r="45" spans="1:10">
      <c r="A45" s="743" t="s">
        <v>109</v>
      </c>
      <c r="B45" s="9"/>
      <c r="C45" s="9"/>
      <c r="D45" s="9"/>
      <c r="E45" s="9"/>
      <c r="F45" s="9"/>
      <c r="G45" s="9"/>
      <c r="H45" s="9"/>
      <c r="I45" s="9"/>
      <c r="J45" s="9"/>
    </row>
    <row r="46" spans="1:10">
      <c r="A46" s="9"/>
      <c r="B46" s="9"/>
      <c r="C46" s="9"/>
      <c r="D46" s="9"/>
      <c r="E46" s="9"/>
      <c r="F46" s="9"/>
      <c r="G46" s="9"/>
      <c r="H46" s="9"/>
      <c r="I46" s="9"/>
      <c r="J46" s="9"/>
    </row>
    <row r="47" spans="1:10">
      <c r="A47" s="9"/>
      <c r="B47" s="9"/>
      <c r="C47" s="9"/>
      <c r="D47" s="9"/>
      <c r="E47" s="9"/>
      <c r="F47" s="9"/>
      <c r="G47" s="9"/>
      <c r="H47" s="9"/>
      <c r="I47" s="9"/>
      <c r="J47" s="9"/>
    </row>
    <row r="48" spans="1:10">
      <c r="A48" s="9"/>
      <c r="B48" s="9"/>
      <c r="C48" s="9"/>
      <c r="D48" s="9"/>
      <c r="E48" s="9"/>
      <c r="F48" s="9"/>
      <c r="G48" s="9"/>
      <c r="H48" s="9"/>
      <c r="I48" s="9"/>
      <c r="J48" s="9"/>
    </row>
    <row r="49" spans="1:10">
      <c r="A49" s="9"/>
      <c r="B49" s="9"/>
      <c r="C49" s="9"/>
      <c r="D49" s="9"/>
      <c r="E49" s="9"/>
      <c r="F49" s="9"/>
      <c r="G49" s="9"/>
      <c r="H49" s="9"/>
      <c r="I49" s="9"/>
      <c r="J49" s="9"/>
    </row>
    <row r="50" spans="1:10">
      <c r="A50" s="9"/>
      <c r="B50" s="9"/>
      <c r="C50" s="9"/>
      <c r="D50" s="9"/>
      <c r="E50" s="9"/>
      <c r="F50" s="9"/>
      <c r="G50" s="9"/>
      <c r="H50" s="9"/>
      <c r="I50" s="9"/>
      <c r="J50" s="9"/>
    </row>
    <row r="51" spans="1:10">
      <c r="A51" s="9"/>
      <c r="B51" s="9"/>
      <c r="C51" s="9"/>
      <c r="D51" s="9"/>
      <c r="E51" s="9"/>
      <c r="F51" s="9"/>
      <c r="G51" s="9"/>
      <c r="H51" s="9"/>
      <c r="I51" s="9"/>
      <c r="J51" s="9"/>
    </row>
    <row r="52" spans="1:10">
      <c r="A52" s="9"/>
      <c r="B52" s="9"/>
      <c r="C52" s="9"/>
      <c r="D52" s="9"/>
      <c r="E52" s="9"/>
      <c r="F52" s="9"/>
      <c r="G52" s="9"/>
      <c r="H52" s="9"/>
      <c r="I52" s="9"/>
      <c r="J52" s="9"/>
    </row>
    <row r="53" spans="1:10">
      <c r="A53" s="9"/>
      <c r="B53" s="9"/>
      <c r="C53" s="9"/>
      <c r="D53" s="9"/>
      <c r="E53" s="9"/>
      <c r="F53" s="9"/>
      <c r="G53" s="9"/>
      <c r="H53" s="9"/>
      <c r="I53" s="9"/>
      <c r="J53" s="9"/>
    </row>
    <row r="54" spans="1:10">
      <c r="A54" s="9"/>
      <c r="B54" s="9"/>
      <c r="C54" s="9"/>
      <c r="D54" s="9"/>
      <c r="E54" s="9"/>
      <c r="F54" s="9"/>
      <c r="G54" s="9"/>
      <c r="H54" s="9"/>
      <c r="I54" s="9"/>
      <c r="J54" s="9"/>
    </row>
    <row r="55" spans="1:10">
      <c r="A55" s="9"/>
      <c r="B55" s="9"/>
      <c r="C55" s="9"/>
      <c r="D55" s="9"/>
      <c r="E55" s="9"/>
      <c r="F55" s="9"/>
      <c r="G55" s="9"/>
      <c r="H55" s="9"/>
      <c r="I55" s="9"/>
      <c r="J55" s="9"/>
    </row>
    <row r="56" spans="1:10">
      <c r="A56" s="9"/>
      <c r="B56" s="9"/>
      <c r="C56" s="9"/>
      <c r="D56" s="9"/>
      <c r="E56" s="9"/>
      <c r="F56" s="9"/>
      <c r="G56" s="9"/>
      <c r="H56" s="9"/>
      <c r="I56" s="9"/>
      <c r="J56" s="9"/>
    </row>
    <row r="57" spans="1:10">
      <c r="A57" s="9"/>
      <c r="B57" s="9"/>
      <c r="C57" s="9"/>
      <c r="D57" s="9"/>
      <c r="E57" s="9"/>
      <c r="F57" s="9"/>
      <c r="G57" s="9"/>
      <c r="H57" s="9"/>
      <c r="I57" s="9"/>
      <c r="J57" s="9"/>
    </row>
    <row r="58" spans="1:10">
      <c r="A58" s="9"/>
      <c r="B58" s="9"/>
      <c r="C58" s="9"/>
      <c r="D58" s="9"/>
      <c r="E58" s="9"/>
      <c r="F58" s="9"/>
      <c r="G58" s="9"/>
      <c r="H58" s="9"/>
      <c r="I58" s="9"/>
      <c r="J58" s="9"/>
    </row>
    <row r="59" spans="1:10">
      <c r="A59" s="9"/>
      <c r="B59" s="9"/>
      <c r="C59" s="9"/>
      <c r="D59" s="9"/>
      <c r="E59" s="9"/>
      <c r="F59" s="9"/>
      <c r="G59" s="9"/>
      <c r="H59" s="9"/>
      <c r="I59" s="9"/>
      <c r="J59" s="9"/>
    </row>
    <row r="60" spans="1:10">
      <c r="A60" s="9"/>
      <c r="B60" s="9"/>
      <c r="C60" s="9"/>
      <c r="D60" s="9"/>
      <c r="E60" s="9"/>
      <c r="F60" s="9"/>
      <c r="G60" s="9"/>
      <c r="H60" s="9"/>
      <c r="I60" s="9"/>
      <c r="J60" s="9"/>
    </row>
    <row r="61" spans="1:10">
      <c r="A61" s="9"/>
      <c r="B61" s="9"/>
      <c r="C61" s="9"/>
      <c r="D61" s="9"/>
      <c r="E61" s="9"/>
      <c r="F61" s="9"/>
      <c r="G61" s="9"/>
      <c r="H61" s="9"/>
      <c r="I61" s="9"/>
      <c r="J61" s="9"/>
    </row>
    <row r="62" spans="1:10">
      <c r="A62" s="9"/>
      <c r="B62" s="9"/>
      <c r="C62" s="9"/>
      <c r="D62" s="9"/>
      <c r="E62" s="9"/>
      <c r="F62" s="9"/>
      <c r="G62" s="9"/>
      <c r="H62" s="9"/>
      <c r="I62" s="9"/>
      <c r="J62" s="9"/>
    </row>
    <row r="63" spans="1:10">
      <c r="B63" s="350"/>
      <c r="C63" s="350"/>
      <c r="D63" s="350"/>
      <c r="E63" s="350"/>
      <c r="F63" s="350"/>
      <c r="G63" s="9"/>
      <c r="H63" s="9"/>
      <c r="I63" s="9"/>
      <c r="J63" s="9"/>
    </row>
    <row r="64" spans="1:10">
      <c r="A64" s="4"/>
      <c r="B64" s="9"/>
      <c r="C64" s="9"/>
      <c r="D64" s="9"/>
      <c r="E64" s="9"/>
      <c r="F64" s="9"/>
      <c r="G64" s="9"/>
      <c r="H64" s="9"/>
      <c r="I64" s="9"/>
      <c r="J64" s="9"/>
    </row>
    <row r="65" spans="1:10">
      <c r="A65" s="166"/>
      <c r="B65" s="166"/>
      <c r="C65" s="96"/>
      <c r="D65" s="9"/>
      <c r="E65" s="9"/>
      <c r="F65" s="9"/>
      <c r="G65" s="9"/>
      <c r="H65" s="9"/>
      <c r="I65" s="9"/>
      <c r="J65" s="9"/>
    </row>
    <row r="66" spans="1:10">
      <c r="A66" s="166"/>
      <c r="B66" s="166"/>
      <c r="C66" s="96"/>
      <c r="D66" s="146"/>
      <c r="E66" s="146"/>
      <c r="F66" s="146"/>
      <c r="G66" s="146"/>
    </row>
    <row r="67" spans="1:10">
      <c r="A67" s="166"/>
      <c r="B67" s="167"/>
      <c r="C67" s="136"/>
      <c r="D67" s="146"/>
      <c r="E67" s="146"/>
      <c r="F67" s="146"/>
    </row>
    <row r="68" spans="1:10">
      <c r="A68" s="166"/>
      <c r="B68" s="167"/>
      <c r="C68" s="136"/>
      <c r="D68" s="146"/>
      <c r="E68" s="146"/>
      <c r="F68" s="146"/>
      <c r="G68" s="160"/>
    </row>
    <row r="69" spans="1:10">
      <c r="A69" s="166"/>
      <c r="B69" s="167"/>
      <c r="C69" s="136"/>
      <c r="D69" s="146"/>
      <c r="E69" s="146"/>
      <c r="F69" s="146"/>
      <c r="G69" s="164"/>
    </row>
    <row r="70" spans="1:10">
      <c r="A70" s="166"/>
      <c r="B70" s="167"/>
      <c r="C70" s="136"/>
      <c r="D70" s="146"/>
      <c r="E70" s="146"/>
      <c r="F70" s="146"/>
      <c r="G70" s="164"/>
    </row>
    <row r="71" spans="1:10">
      <c r="A71" s="166"/>
      <c r="B71" s="167"/>
      <c r="C71" s="136"/>
      <c r="D71" s="146"/>
      <c r="E71" s="146"/>
      <c r="F71" s="146"/>
      <c r="G71" s="164"/>
    </row>
    <row r="72" spans="1:10">
      <c r="A72" s="166"/>
      <c r="B72" s="167"/>
      <c r="C72" s="136"/>
      <c r="D72" s="146"/>
      <c r="E72" s="146"/>
      <c r="F72" s="146"/>
      <c r="G72" s="164"/>
    </row>
    <row r="73" spans="1:10">
      <c r="A73" s="166"/>
      <c r="B73" s="167"/>
      <c r="C73" s="136"/>
      <c r="D73" s="146"/>
      <c r="E73" s="146"/>
      <c r="F73" s="146"/>
      <c r="G73" s="160"/>
    </row>
    <row r="74" spans="1:10">
      <c r="A74" s="166"/>
      <c r="B74" s="168"/>
      <c r="C74" s="136"/>
      <c r="D74" s="146"/>
      <c r="E74" s="146"/>
      <c r="F74" s="146"/>
      <c r="G74" s="160"/>
    </row>
    <row r="75" spans="1:10">
      <c r="A75" s="166"/>
      <c r="B75" s="166"/>
      <c r="C75" s="96"/>
      <c r="D75" s="146"/>
      <c r="E75" s="146"/>
      <c r="F75" s="146"/>
    </row>
    <row r="76" spans="1:10">
      <c r="A76" s="166"/>
      <c r="B76" s="169"/>
      <c r="C76" s="96"/>
      <c r="D76" s="146"/>
      <c r="E76" s="146"/>
      <c r="F76" s="146"/>
    </row>
    <row r="77" spans="1:10">
      <c r="A77" s="166"/>
      <c r="B77" s="169"/>
      <c r="C77" s="96"/>
      <c r="D77" s="146"/>
      <c r="E77" s="146"/>
      <c r="F77" s="146"/>
    </row>
    <row r="78" spans="1:10">
      <c r="A78" s="166"/>
      <c r="B78" s="169"/>
      <c r="C78" s="96"/>
      <c r="D78" s="146"/>
      <c r="E78" s="146"/>
      <c r="F78" s="146"/>
    </row>
    <row r="79" spans="1:10">
      <c r="A79" s="166"/>
      <c r="B79" s="169"/>
      <c r="C79" s="96"/>
      <c r="D79" s="146"/>
      <c r="E79" s="146"/>
      <c r="F79" s="146"/>
    </row>
    <row r="80" spans="1:10">
      <c r="A80" s="166"/>
      <c r="B80" s="169"/>
      <c r="C80" s="96"/>
      <c r="D80" s="146"/>
      <c r="E80" s="146"/>
      <c r="F80" s="146"/>
    </row>
    <row r="81" spans="1:6">
      <c r="A81" s="166"/>
      <c r="B81" s="169"/>
      <c r="C81" s="96"/>
      <c r="D81" s="146"/>
      <c r="E81" s="146"/>
      <c r="F81" s="146"/>
    </row>
    <row r="82" spans="1:6">
      <c r="A82" s="166"/>
      <c r="B82" s="169"/>
      <c r="C82" s="96"/>
      <c r="D82" s="146"/>
      <c r="E82" s="146"/>
      <c r="F82" s="146"/>
    </row>
    <row r="83" spans="1:6">
      <c r="A83" s="146"/>
      <c r="B83" s="146"/>
      <c r="C83" s="146"/>
      <c r="D83" s="146"/>
      <c r="E83" s="146"/>
      <c r="F83" s="146"/>
    </row>
    <row r="84" spans="1:6">
      <c r="A84" s="146"/>
      <c r="B84" s="146"/>
      <c r="C84" s="146"/>
      <c r="D84" s="146"/>
      <c r="E84" s="146"/>
      <c r="F84" s="146"/>
    </row>
    <row r="85" spans="1:6">
      <c r="A85" s="146"/>
      <c r="B85" s="146"/>
      <c r="C85" s="146"/>
      <c r="D85" s="146"/>
      <c r="E85" s="146"/>
      <c r="F85" s="146"/>
    </row>
    <row r="86" spans="1:6">
      <c r="A86" s="146"/>
      <c r="B86" s="146"/>
      <c r="C86" s="146"/>
      <c r="D86" s="146"/>
      <c r="E86" s="146"/>
      <c r="F86" s="146"/>
    </row>
    <row r="87" spans="1:6">
      <c r="A87" s="146"/>
      <c r="B87" s="146"/>
      <c r="C87" s="146"/>
      <c r="D87" s="146"/>
      <c r="E87" s="146"/>
      <c r="F87" s="146"/>
    </row>
    <row r="88" spans="1:6">
      <c r="A88" s="146"/>
      <c r="B88" s="146"/>
      <c r="C88" s="146"/>
      <c r="D88" s="146"/>
      <c r="E88" s="146"/>
      <c r="F88" s="146"/>
    </row>
    <row r="89" spans="1:6">
      <c r="A89" s="146"/>
      <c r="B89" s="146"/>
      <c r="C89" s="146"/>
      <c r="D89" s="146"/>
      <c r="E89" s="146"/>
      <c r="F89" s="146"/>
    </row>
    <row r="90" spans="1:6">
      <c r="A90" s="146"/>
      <c r="B90" s="146"/>
      <c r="C90" s="146"/>
      <c r="D90" s="146"/>
      <c r="E90" s="146"/>
      <c r="F90" s="146"/>
    </row>
    <row r="91" spans="1:6">
      <c r="A91" s="146"/>
      <c r="B91" s="146"/>
      <c r="C91" s="146"/>
      <c r="D91" s="146"/>
      <c r="E91" s="146"/>
      <c r="F91" s="146"/>
    </row>
    <row r="92" spans="1:6">
      <c r="A92" s="146"/>
      <c r="B92" s="146"/>
      <c r="C92" s="146"/>
      <c r="D92" s="146"/>
      <c r="E92" s="146"/>
      <c r="F92" s="146"/>
    </row>
    <row r="93" spans="1:6">
      <c r="A93" s="146"/>
      <c r="B93" s="146"/>
      <c r="C93" s="146"/>
      <c r="D93" s="146"/>
      <c r="E93" s="146"/>
      <c r="F93" s="146"/>
    </row>
    <row r="94" spans="1:6">
      <c r="A94" s="146"/>
      <c r="B94" s="146"/>
      <c r="C94" s="146"/>
      <c r="D94" s="146"/>
      <c r="E94" s="146"/>
      <c r="F94" s="146"/>
    </row>
    <row r="95" spans="1:6">
      <c r="A95" s="146"/>
      <c r="B95" s="146"/>
      <c r="C95" s="146"/>
      <c r="D95" s="146"/>
      <c r="E95" s="146"/>
      <c r="F95" s="146"/>
    </row>
    <row r="96" spans="1:6">
      <c r="A96" s="146"/>
      <c r="B96" s="146"/>
      <c r="C96" s="146"/>
      <c r="D96" s="146"/>
      <c r="E96" s="146"/>
      <c r="F96" s="146"/>
    </row>
    <row r="97" spans="1:6">
      <c r="A97" s="146"/>
      <c r="B97" s="146"/>
      <c r="C97" s="146"/>
      <c r="D97" s="146"/>
      <c r="E97" s="146"/>
      <c r="F97" s="146"/>
    </row>
    <row r="98" spans="1:6">
      <c r="A98" s="146"/>
      <c r="B98" s="146"/>
      <c r="C98" s="146"/>
      <c r="D98" s="146"/>
      <c r="E98" s="146"/>
      <c r="F98" s="146"/>
    </row>
    <row r="99" spans="1:6">
      <c r="A99" s="146"/>
      <c r="B99" s="146"/>
      <c r="C99" s="146"/>
      <c r="D99" s="146"/>
      <c r="E99" s="146"/>
      <c r="F99" s="146"/>
    </row>
    <row r="100" spans="1:6">
      <c r="A100" s="146"/>
      <c r="B100" s="146"/>
      <c r="C100" s="146"/>
      <c r="D100" s="146"/>
      <c r="E100" s="146"/>
      <c r="F100" s="146"/>
    </row>
    <row r="101" spans="1:6">
      <c r="A101" s="146"/>
      <c r="B101" s="146"/>
      <c r="C101" s="146"/>
      <c r="D101" s="146"/>
      <c r="E101" s="146"/>
      <c r="F101" s="146"/>
    </row>
    <row r="102" spans="1:6">
      <c r="A102" s="146"/>
      <c r="B102" s="146"/>
      <c r="C102" s="146"/>
      <c r="D102" s="146"/>
      <c r="E102" s="146"/>
      <c r="F102" s="146"/>
    </row>
    <row r="103" spans="1:6">
      <c r="A103" s="146"/>
      <c r="B103" s="146"/>
      <c r="C103" s="146"/>
      <c r="D103" s="146"/>
      <c r="E103" s="146"/>
      <c r="F103" s="146"/>
    </row>
    <row r="104" spans="1:6">
      <c r="A104" s="146"/>
      <c r="B104" s="146"/>
      <c r="C104" s="146"/>
      <c r="D104" s="146"/>
      <c r="E104" s="146"/>
      <c r="F104" s="146"/>
    </row>
    <row r="105" spans="1:6">
      <c r="A105" s="146"/>
      <c r="B105" s="146"/>
      <c r="C105" s="146"/>
      <c r="D105" s="146"/>
      <c r="E105" s="146"/>
      <c r="F105" s="146"/>
    </row>
    <row r="106" spans="1:6" ht="18">
      <c r="A106" s="791"/>
      <c r="B106" s="792"/>
      <c r="C106" s="792"/>
      <c r="D106" s="792"/>
      <c r="E106" s="792"/>
    </row>
    <row r="108" spans="1:6" ht="18">
      <c r="A108" s="791"/>
      <c r="B108" s="792"/>
      <c r="C108" s="792"/>
      <c r="D108" s="792"/>
      <c r="E108" s="792"/>
      <c r="F108" s="146"/>
    </row>
    <row r="110" spans="1:6" ht="15.75">
      <c r="A110" s="206"/>
      <c r="B110" s="207"/>
      <c r="C110" s="208"/>
      <c r="D110" s="209"/>
      <c r="E110" s="210"/>
      <c r="F110" s="211"/>
    </row>
    <row r="111" spans="1:6" ht="15.75">
      <c r="A111" s="207"/>
      <c r="B111" s="212"/>
      <c r="C111" s="208"/>
      <c r="D111" s="213"/>
      <c r="E111" s="214"/>
      <c r="F111" s="205"/>
    </row>
    <row r="112" spans="1:6" ht="15.75">
      <c r="A112" s="207"/>
      <c r="B112" s="212"/>
      <c r="C112" s="208"/>
      <c r="D112" s="213"/>
      <c r="E112" s="214"/>
      <c r="F112" s="205"/>
    </row>
    <row r="113" spans="1:6" ht="15.75">
      <c r="A113" s="207"/>
      <c r="B113" s="212"/>
      <c r="C113" s="208"/>
      <c r="D113" s="213"/>
      <c r="E113" s="214"/>
      <c r="F113" s="205"/>
    </row>
    <row r="114" spans="1:6" ht="15.75">
      <c r="A114" s="207"/>
      <c r="B114" s="212"/>
      <c r="C114" s="208"/>
      <c r="D114" s="213"/>
      <c r="E114" s="214"/>
      <c r="F114" s="205"/>
    </row>
    <row r="115" spans="1:6" ht="15.75">
      <c r="A115" s="162"/>
      <c r="B115" s="163"/>
      <c r="C115" s="160"/>
      <c r="D115" s="198"/>
      <c r="E115" s="204"/>
      <c r="F115" s="205"/>
    </row>
    <row r="116" spans="1:6">
      <c r="A116" s="160"/>
      <c r="B116" s="160"/>
      <c r="C116" s="160"/>
      <c r="D116" s="160"/>
      <c r="E116" s="160"/>
      <c r="F116" s="160"/>
    </row>
    <row r="135" spans="1:1" ht="16.5">
      <c r="A135" s="32" t="s">
        <v>109</v>
      </c>
    </row>
  </sheetData>
  <customSheetViews>
    <customSheetView guid="{00BB8FC3-0B7F-4485-B1CD-FF164EC3970C}" fitToPage="1">
      <selection activeCell="D38" sqref="D38"/>
      <pageMargins left="0.25" right="0.25" top="0.75" bottom="0.75" header="0.3" footer="0.3"/>
      <pageSetup paperSize="9" scale="59" fitToHeight="0" orientation="portrait" r:id="rId1"/>
    </customSheetView>
    <customSheetView guid="{5DDDE19F-F10F-4514-A83C-F71CDD7BE512}" fitToPage="1">
      <selection activeCell="D38" sqref="D38"/>
      <pageMargins left="0.25" right="0.25" top="0.75" bottom="0.75" header="0.3" footer="0.3"/>
      <pageSetup paperSize="9" scale="59" fitToHeight="0" orientation="portrait" r:id="rId2"/>
    </customSheetView>
    <customSheetView guid="{9A6D0F5E-68D7-4772-8712-9975EE0A4B2C}" fitToPage="1">
      <selection activeCell="D38" sqref="D38"/>
      <pageMargins left="0.25" right="0.25" top="0.75" bottom="0.75" header="0.3" footer="0.3"/>
      <pageSetup paperSize="9" scale="59" fitToHeight="0" orientation="portrait" r:id="rId3"/>
    </customSheetView>
  </customSheetViews>
  <mergeCells count="3">
    <mergeCell ref="A2:E2"/>
    <mergeCell ref="A108:E108"/>
    <mergeCell ref="A106:E106"/>
  </mergeCells>
  <pageMargins left="0.25" right="0.25" top="0.75" bottom="0.75" header="0.3" footer="0.3"/>
  <pageSetup paperSize="9" scale="59" fitToHeight="0" orientation="portrait" r:id="rId4"/>
  <drawing r:id="rId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95"/>
  <sheetViews>
    <sheetView showGridLines="0" zoomScaleNormal="100" workbookViewId="0">
      <selection activeCell="Q23" sqref="Q23"/>
    </sheetView>
  </sheetViews>
  <sheetFormatPr baseColWidth="10" defaultRowHeight="15"/>
  <cols>
    <col min="1" max="1" width="27.7109375" customWidth="1"/>
    <col min="2" max="4" width="12.28515625" customWidth="1"/>
    <col min="5" max="5" width="12.85546875" customWidth="1"/>
    <col min="6" max="6" width="9.85546875" customWidth="1"/>
    <col min="7" max="10" width="12.28515625" customWidth="1"/>
    <col min="13" max="13" width="11.42578125" style="146"/>
  </cols>
  <sheetData>
    <row r="1" spans="1:14" ht="39.75" customHeight="1">
      <c r="A1" s="756" t="s">
        <v>101</v>
      </c>
      <c r="B1" s="756"/>
      <c r="C1" s="756"/>
      <c r="D1" s="756"/>
      <c r="E1" s="756"/>
      <c r="F1" s="756"/>
      <c r="G1" s="756"/>
      <c r="H1" s="756"/>
      <c r="I1" s="389"/>
      <c r="J1" s="388"/>
      <c r="K1" s="9"/>
      <c r="L1" s="9"/>
    </row>
    <row r="2" spans="1:14" ht="15" customHeight="1">
      <c r="A2" s="756"/>
      <c r="B2" s="756"/>
      <c r="C2" s="756"/>
      <c r="D2" s="756"/>
      <c r="E2" s="756"/>
      <c r="F2" s="756"/>
      <c r="G2" s="756"/>
      <c r="H2" s="756"/>
      <c r="I2" s="389"/>
      <c r="J2" s="388"/>
      <c r="K2" s="9"/>
      <c r="L2" s="9"/>
    </row>
    <row r="3" spans="1:14">
      <c r="A3" s="441" t="s">
        <v>259</v>
      </c>
      <c r="B3" s="414"/>
      <c r="C3" s="461"/>
      <c r="D3" s="414"/>
      <c r="E3" s="462"/>
      <c r="F3" s="463"/>
      <c r="G3" s="414"/>
      <c r="H3" s="129"/>
      <c r="I3" s="129"/>
      <c r="J3" s="129"/>
      <c r="K3" s="9"/>
      <c r="L3" s="9"/>
    </row>
    <row r="4" spans="1:14">
      <c r="A4" s="441" t="s">
        <v>422</v>
      </c>
      <c r="B4" s="414"/>
      <c r="C4" s="461"/>
      <c r="D4" s="414"/>
      <c r="E4" s="462"/>
      <c r="F4" s="441"/>
      <c r="G4" s="414"/>
      <c r="H4" s="129"/>
      <c r="I4" s="129"/>
      <c r="J4" s="129"/>
      <c r="K4" s="9"/>
      <c r="L4" s="9"/>
    </row>
    <row r="5" spans="1:14">
      <c r="A5" s="129"/>
      <c r="B5" s="166"/>
      <c r="C5" s="167"/>
      <c r="D5" s="166"/>
      <c r="E5" s="351"/>
      <c r="F5" s="166"/>
      <c r="G5" s="166"/>
      <c r="H5" s="166"/>
      <c r="I5" s="166"/>
      <c r="J5" s="166"/>
      <c r="K5" s="9"/>
      <c r="L5" s="9"/>
    </row>
    <row r="6" spans="1:14">
      <c r="A6" s="352"/>
      <c r="B6" s="353">
        <v>2010</v>
      </c>
      <c r="C6" s="353">
        <v>2011</v>
      </c>
      <c r="D6" s="353">
        <v>2012</v>
      </c>
      <c r="E6" s="353">
        <v>2013</v>
      </c>
      <c r="F6" s="353">
        <v>2014</v>
      </c>
      <c r="G6" s="353">
        <v>2015</v>
      </c>
      <c r="H6" s="353">
        <v>2016</v>
      </c>
      <c r="I6" s="353">
        <v>2017</v>
      </c>
      <c r="J6" s="353">
        <v>2018</v>
      </c>
      <c r="K6" s="353">
        <v>2019</v>
      </c>
      <c r="L6" s="166">
        <v>2020</v>
      </c>
      <c r="M6" s="166">
        <v>2021</v>
      </c>
      <c r="N6" s="414">
        <v>2022</v>
      </c>
    </row>
    <row r="7" spans="1:14">
      <c r="A7" s="353" t="s">
        <v>134</v>
      </c>
      <c r="B7" s="354">
        <v>29315</v>
      </c>
      <c r="C7" s="354">
        <v>30347</v>
      </c>
      <c r="D7" s="354">
        <v>30334</v>
      </c>
      <c r="E7" s="354">
        <v>30645</v>
      </c>
      <c r="F7" s="354">
        <v>30950</v>
      </c>
      <c r="G7" s="354">
        <v>30647</v>
      </c>
      <c r="H7" s="354">
        <v>31812</v>
      </c>
      <c r="I7" s="354">
        <v>32875</v>
      </c>
      <c r="J7" s="354">
        <v>34850</v>
      </c>
      <c r="K7" s="354">
        <v>35140</v>
      </c>
      <c r="L7" s="150">
        <v>34690</v>
      </c>
      <c r="M7" s="150">
        <v>35278</v>
      </c>
      <c r="N7" s="819">
        <v>35830</v>
      </c>
    </row>
    <row r="8" spans="1:14">
      <c r="A8" s="353" t="s">
        <v>111</v>
      </c>
      <c r="B8" s="354">
        <v>25306</v>
      </c>
      <c r="C8" s="354">
        <v>25856</v>
      </c>
      <c r="D8" s="354">
        <v>26478</v>
      </c>
      <c r="E8" s="354">
        <v>26654</v>
      </c>
      <c r="F8" s="354">
        <v>26738</v>
      </c>
      <c r="G8" s="354">
        <v>27978</v>
      </c>
      <c r="H8" s="354">
        <v>27970</v>
      </c>
      <c r="I8" s="354">
        <v>29078</v>
      </c>
      <c r="J8" s="354">
        <v>29229</v>
      </c>
      <c r="K8" s="354">
        <v>29968</v>
      </c>
      <c r="L8" s="150">
        <v>29667</v>
      </c>
      <c r="M8" s="150">
        <v>29573</v>
      </c>
      <c r="N8" s="819">
        <v>29912</v>
      </c>
    </row>
    <row r="9" spans="1:14">
      <c r="A9" s="353" t="s">
        <v>112</v>
      </c>
      <c r="B9" s="354">
        <v>18499</v>
      </c>
      <c r="C9" s="354">
        <v>18635</v>
      </c>
      <c r="D9" s="352">
        <v>19181</v>
      </c>
      <c r="E9" s="352">
        <v>19526</v>
      </c>
      <c r="F9" s="352">
        <v>19535</v>
      </c>
      <c r="G9" s="352">
        <v>19455</v>
      </c>
      <c r="H9" s="352">
        <v>20102</v>
      </c>
      <c r="I9" s="352">
        <v>20806</v>
      </c>
      <c r="J9" s="354">
        <v>21158</v>
      </c>
      <c r="K9" s="352">
        <v>20998</v>
      </c>
      <c r="L9" s="150">
        <v>20885</v>
      </c>
      <c r="M9" s="150">
        <v>21066</v>
      </c>
      <c r="N9" s="819">
        <v>21037</v>
      </c>
    </row>
    <row r="10" spans="1:14">
      <c r="A10" s="353" t="s">
        <v>118</v>
      </c>
      <c r="B10" s="354">
        <v>4700</v>
      </c>
      <c r="C10" s="354">
        <v>4649</v>
      </c>
      <c r="D10" s="354">
        <v>4627</v>
      </c>
      <c r="E10" s="354">
        <v>4532</v>
      </c>
      <c r="F10" s="354">
        <v>4394</v>
      </c>
      <c r="G10" s="354">
        <v>4343</v>
      </c>
      <c r="H10" s="354">
        <v>4309</v>
      </c>
      <c r="I10" s="354">
        <v>4260</v>
      </c>
      <c r="J10" s="354">
        <v>4018</v>
      </c>
      <c r="K10" s="354">
        <v>4199</v>
      </c>
      <c r="L10" s="150">
        <v>4133</v>
      </c>
      <c r="M10" s="150">
        <v>4261</v>
      </c>
      <c r="N10" s="819">
        <v>4196</v>
      </c>
    </row>
    <row r="11" spans="1:14">
      <c r="A11" s="353" t="s">
        <v>119</v>
      </c>
      <c r="B11" s="354">
        <v>7540</v>
      </c>
      <c r="C11" s="352">
        <v>7427</v>
      </c>
      <c r="D11" s="352">
        <v>7606</v>
      </c>
      <c r="E11" s="352">
        <v>7695</v>
      </c>
      <c r="F11" s="352">
        <v>7819</v>
      </c>
      <c r="G11" s="352">
        <v>7590</v>
      </c>
      <c r="H11" s="354">
        <v>7883</v>
      </c>
      <c r="I11" s="354">
        <v>7924</v>
      </c>
      <c r="J11" s="354">
        <v>8183</v>
      </c>
      <c r="K11" s="354">
        <v>8417</v>
      </c>
      <c r="L11" s="150">
        <v>8071</v>
      </c>
      <c r="M11" s="150">
        <v>8074</v>
      </c>
      <c r="N11" s="819">
        <v>8315</v>
      </c>
    </row>
    <row r="12" spans="1:14">
      <c r="A12" s="353" t="s">
        <v>136</v>
      </c>
      <c r="B12" s="354">
        <v>12126</v>
      </c>
      <c r="C12" s="354">
        <v>12534</v>
      </c>
      <c r="D12" s="354">
        <v>13037</v>
      </c>
      <c r="E12" s="354">
        <v>13142</v>
      </c>
      <c r="F12" s="354">
        <v>13381</v>
      </c>
      <c r="G12" s="354">
        <v>12281</v>
      </c>
      <c r="H12" s="354">
        <v>12832</v>
      </c>
      <c r="I12" s="354">
        <v>15206</v>
      </c>
      <c r="J12" s="354">
        <v>14900</v>
      </c>
      <c r="K12" s="354">
        <v>14846</v>
      </c>
      <c r="L12" s="150">
        <v>12737</v>
      </c>
      <c r="M12" s="150">
        <v>13202</v>
      </c>
      <c r="N12" s="819">
        <v>15042</v>
      </c>
    </row>
    <row r="13" spans="1:14">
      <c r="A13" s="353" t="s">
        <v>135</v>
      </c>
      <c r="B13" s="354">
        <v>4992</v>
      </c>
      <c r="C13" s="354">
        <v>5229</v>
      </c>
      <c r="D13" s="354">
        <v>5469</v>
      </c>
      <c r="E13" s="354">
        <v>5650</v>
      </c>
      <c r="F13" s="354">
        <v>5762</v>
      </c>
      <c r="G13" s="354">
        <v>5281</v>
      </c>
      <c r="H13" s="354">
        <v>5262</v>
      </c>
      <c r="I13" s="354">
        <v>5570</v>
      </c>
      <c r="J13" s="354">
        <v>6203</v>
      </c>
      <c r="K13" s="354">
        <v>5885</v>
      </c>
      <c r="L13" s="150">
        <v>5796</v>
      </c>
      <c r="M13" s="150">
        <v>5853</v>
      </c>
      <c r="N13" s="819">
        <v>5947</v>
      </c>
    </row>
    <row r="14" spans="1:14">
      <c r="A14" s="355"/>
      <c r="B14" s="353"/>
      <c r="C14" s="356"/>
      <c r="D14" s="353"/>
      <c r="E14" s="357"/>
      <c r="F14" s="353"/>
      <c r="G14" s="353"/>
      <c r="H14" s="353"/>
      <c r="I14" s="353"/>
      <c r="J14" s="353"/>
      <c r="K14" s="66"/>
      <c r="L14" s="9"/>
    </row>
    <row r="15" spans="1:14">
      <c r="A15" s="352"/>
      <c r="B15" s="352"/>
      <c r="C15" s="354"/>
      <c r="D15" s="352"/>
      <c r="E15" s="358"/>
      <c r="F15" s="352"/>
      <c r="G15" s="352"/>
      <c r="H15" s="352"/>
      <c r="I15" s="352"/>
      <c r="J15" s="352"/>
      <c r="K15" s="66"/>
      <c r="L15" s="9"/>
    </row>
    <row r="16" spans="1:14">
      <c r="A16" s="352"/>
      <c r="B16" s="352"/>
      <c r="C16" s="354"/>
      <c r="D16" s="352"/>
      <c r="E16" s="358"/>
      <c r="F16" s="352"/>
      <c r="G16" s="352"/>
      <c r="H16" s="352"/>
      <c r="I16" s="352"/>
      <c r="J16" s="352"/>
      <c r="K16" s="66"/>
      <c r="L16" s="9"/>
    </row>
    <row r="17" spans="1:12">
      <c r="A17" s="248"/>
      <c r="B17" s="129"/>
      <c r="C17" s="150"/>
      <c r="D17" s="129"/>
      <c r="E17" s="359"/>
      <c r="F17" s="129"/>
      <c r="G17" s="129"/>
      <c r="H17" s="129"/>
      <c r="I17" s="129"/>
      <c r="J17" s="129"/>
      <c r="K17" s="9"/>
      <c r="L17" s="9"/>
    </row>
    <row r="18" spans="1:12">
      <c r="A18" s="129"/>
      <c r="B18" s="129"/>
      <c r="C18" s="150"/>
      <c r="D18" s="129"/>
      <c r="E18" s="359"/>
      <c r="F18" s="129"/>
      <c r="G18" s="129"/>
      <c r="H18" s="129"/>
      <c r="I18" s="129"/>
      <c r="J18" s="129"/>
      <c r="K18" s="9"/>
      <c r="L18" s="9"/>
    </row>
    <row r="19" spans="1:12">
      <c r="A19" s="129"/>
      <c r="B19" s="129"/>
      <c r="C19" s="150"/>
      <c r="D19" s="129"/>
      <c r="E19" s="359"/>
      <c r="F19" s="129"/>
      <c r="G19" s="129"/>
      <c r="H19" s="129"/>
      <c r="I19" s="129"/>
      <c r="J19" s="129"/>
      <c r="K19" s="9"/>
      <c r="L19" s="9"/>
    </row>
    <row r="20" spans="1:12">
      <c r="A20" s="129"/>
      <c r="B20" s="129"/>
      <c r="C20" s="150"/>
      <c r="D20" s="129"/>
      <c r="E20" s="359"/>
      <c r="F20" s="129"/>
      <c r="G20" s="129"/>
      <c r="H20" s="129"/>
      <c r="I20" s="129"/>
      <c r="J20" s="129"/>
      <c r="K20" s="9"/>
      <c r="L20" s="9"/>
    </row>
    <row r="21" spans="1:12">
      <c r="A21" s="129"/>
      <c r="B21" s="129"/>
      <c r="C21" s="150"/>
      <c r="D21" s="129"/>
      <c r="E21" s="359"/>
      <c r="F21" s="129"/>
      <c r="G21" s="129"/>
      <c r="H21" s="129"/>
      <c r="I21" s="129"/>
      <c r="J21" s="129"/>
      <c r="K21" s="9"/>
      <c r="L21" s="9"/>
    </row>
    <row r="22" spans="1:12">
      <c r="A22" s="129"/>
      <c r="B22" s="129"/>
      <c r="C22" s="150"/>
      <c r="D22" s="129"/>
      <c r="E22" s="359"/>
      <c r="F22" s="129"/>
      <c r="G22" s="129"/>
      <c r="H22" s="129"/>
      <c r="I22" s="129"/>
      <c r="J22" s="129"/>
      <c r="K22" s="9"/>
      <c r="L22" s="9"/>
    </row>
    <row r="23" spans="1:12">
      <c r="A23" s="129"/>
      <c r="B23" s="129"/>
      <c r="C23" s="150"/>
      <c r="D23" s="129"/>
      <c r="E23" s="359"/>
      <c r="F23" s="129"/>
      <c r="G23" s="129"/>
      <c r="H23" s="129"/>
      <c r="I23" s="129"/>
      <c r="J23" s="129"/>
      <c r="K23" s="9"/>
      <c r="L23" s="9"/>
    </row>
    <row r="24" spans="1:12">
      <c r="A24" s="129"/>
      <c r="B24" s="129"/>
      <c r="C24" s="150"/>
      <c r="D24" s="129"/>
      <c r="E24" s="359"/>
      <c r="F24" s="129"/>
      <c r="G24" s="129"/>
      <c r="H24" s="129"/>
      <c r="I24" s="129"/>
      <c r="J24" s="129"/>
      <c r="K24" s="9"/>
      <c r="L24" s="9"/>
    </row>
    <row r="25" spans="1:12">
      <c r="A25" s="129"/>
      <c r="B25" s="129"/>
      <c r="C25" s="150"/>
      <c r="D25" s="129"/>
      <c r="E25" s="359"/>
      <c r="F25" s="129"/>
      <c r="G25" s="129"/>
      <c r="H25" s="129"/>
      <c r="I25" s="129"/>
      <c r="J25" s="129"/>
      <c r="K25" s="9"/>
      <c r="L25" s="9"/>
    </row>
    <row r="26" spans="1:12">
      <c r="A26" s="129"/>
      <c r="B26" s="129"/>
      <c r="C26" s="150"/>
      <c r="D26" s="129"/>
      <c r="E26" s="359"/>
      <c r="F26" s="129"/>
      <c r="G26" s="129"/>
      <c r="H26" s="129"/>
      <c r="I26" s="129"/>
      <c r="J26" s="129"/>
      <c r="K26" s="9"/>
      <c r="L26" s="9"/>
    </row>
    <row r="27" spans="1:12">
      <c r="A27" s="129"/>
      <c r="B27" s="129"/>
      <c r="C27" s="150"/>
      <c r="D27" s="129"/>
      <c r="E27" s="359"/>
      <c r="F27" s="129"/>
      <c r="G27" s="129"/>
      <c r="H27" s="129"/>
      <c r="I27" s="129"/>
      <c r="J27" s="129"/>
      <c r="K27" s="9"/>
      <c r="L27" s="9"/>
    </row>
    <row r="28" spans="1:12">
      <c r="A28" s="129"/>
      <c r="B28" s="129"/>
      <c r="C28" s="150"/>
      <c r="D28" s="129"/>
      <c r="E28" s="359"/>
      <c r="F28" s="129"/>
      <c r="G28" s="129"/>
      <c r="H28" s="129"/>
      <c r="I28" s="129"/>
      <c r="J28" s="129"/>
      <c r="K28" s="9"/>
      <c r="L28" s="9"/>
    </row>
    <row r="29" spans="1:12">
      <c r="A29" s="129"/>
      <c r="B29" s="129"/>
      <c r="C29" s="150"/>
      <c r="D29" s="129"/>
      <c r="E29" s="359"/>
      <c r="F29" s="129"/>
      <c r="G29" s="129"/>
      <c r="H29" s="129"/>
      <c r="I29" s="129"/>
      <c r="J29" s="129"/>
      <c r="K29" s="9"/>
      <c r="L29" s="9"/>
    </row>
    <row r="30" spans="1:12">
      <c r="A30" s="129"/>
      <c r="B30" s="129"/>
      <c r="C30" s="150"/>
      <c r="D30" s="129"/>
      <c r="E30" s="359"/>
      <c r="F30" s="129"/>
      <c r="G30" s="129"/>
      <c r="H30" s="129"/>
      <c r="I30" s="129"/>
      <c r="J30" s="129"/>
      <c r="K30" s="9"/>
      <c r="L30" s="9"/>
    </row>
    <row r="31" spans="1:12">
      <c r="A31" s="9"/>
      <c r="B31" s="129"/>
      <c r="C31" s="150"/>
      <c r="D31" s="129"/>
      <c r="E31" s="359"/>
      <c r="F31" s="129"/>
      <c r="G31" s="129"/>
      <c r="H31" s="129"/>
      <c r="I31" s="129"/>
      <c r="J31" s="129"/>
      <c r="K31" s="9"/>
      <c r="L31" s="9"/>
    </row>
    <row r="32" spans="1:12">
      <c r="A32" s="129"/>
      <c r="B32" s="129"/>
      <c r="C32" s="150"/>
      <c r="D32" s="129"/>
      <c r="E32" s="359"/>
      <c r="F32" s="129"/>
      <c r="G32" s="129"/>
      <c r="H32" s="129"/>
      <c r="I32" s="129"/>
      <c r="J32" s="129"/>
      <c r="K32" s="9"/>
      <c r="L32" s="9"/>
    </row>
    <row r="33" spans="1:12" s="62" customFormat="1" ht="19.5" customHeight="1"/>
    <row r="34" spans="1:12">
      <c r="A34" s="352" t="s">
        <v>109</v>
      </c>
      <c r="B34" s="9"/>
      <c r="C34" s="9"/>
      <c r="D34" s="9"/>
      <c r="E34" s="9"/>
      <c r="F34" s="9"/>
      <c r="G34" s="9"/>
      <c r="H34" s="9"/>
      <c r="I34" s="9"/>
      <c r="J34" s="9"/>
      <c r="K34" s="9"/>
      <c r="L34" s="9"/>
    </row>
    <row r="35" spans="1:12">
      <c r="A35" s="9"/>
      <c r="B35" s="9"/>
      <c r="C35" s="9"/>
      <c r="D35" s="9"/>
      <c r="E35" s="9"/>
      <c r="F35" s="9"/>
      <c r="G35" s="9"/>
      <c r="H35" s="9"/>
      <c r="I35" s="9"/>
      <c r="J35" s="9"/>
      <c r="K35" s="9"/>
      <c r="L35" s="9"/>
    </row>
    <row r="36" spans="1:12" s="59" customFormat="1" ht="26.25">
      <c r="A36" s="389" t="s">
        <v>260</v>
      </c>
      <c r="B36" s="389"/>
      <c r="C36" s="389"/>
      <c r="D36" s="389"/>
      <c r="E36" s="402"/>
      <c r="F36" s="62"/>
      <c r="G36" s="62"/>
      <c r="H36" s="62"/>
      <c r="I36" s="62"/>
      <c r="J36" s="9"/>
      <c r="K36" s="9"/>
      <c r="L36" s="9"/>
    </row>
    <row r="37" spans="1:12" ht="15.75">
      <c r="A37" s="793" t="s">
        <v>422</v>
      </c>
      <c r="B37" s="793"/>
      <c r="C37" s="360"/>
      <c r="D37" s="361"/>
      <c r="E37" s="361"/>
      <c r="F37" s="361"/>
      <c r="G37" s="361"/>
      <c r="H37" s="233"/>
      <c r="I37" s="9"/>
      <c r="J37" s="9"/>
      <c r="K37" s="9"/>
      <c r="L37" s="9"/>
    </row>
    <row r="38" spans="1:12" ht="45">
      <c r="A38" s="418"/>
      <c r="B38" s="581" t="s">
        <v>110</v>
      </c>
      <c r="C38" s="581" t="s">
        <v>111</v>
      </c>
      <c r="D38" s="581" t="s">
        <v>112</v>
      </c>
      <c r="E38" s="581" t="s">
        <v>113</v>
      </c>
      <c r="F38" s="581" t="s">
        <v>114</v>
      </c>
      <c r="G38" s="581" t="s">
        <v>295</v>
      </c>
      <c r="H38" s="581" t="s">
        <v>116</v>
      </c>
      <c r="I38" s="463" t="s">
        <v>47</v>
      </c>
      <c r="J38" s="9"/>
      <c r="K38" s="9"/>
      <c r="L38" s="9"/>
    </row>
    <row r="39" spans="1:12" s="146" customFormat="1">
      <c r="A39" s="233">
        <v>2010</v>
      </c>
      <c r="B39" s="362">
        <v>3274</v>
      </c>
      <c r="C39" s="607">
        <v>1248</v>
      </c>
      <c r="D39" s="607">
        <v>1424</v>
      </c>
      <c r="E39" s="607">
        <v>84</v>
      </c>
      <c r="F39" s="607">
        <v>120</v>
      </c>
      <c r="G39" s="607">
        <v>936</v>
      </c>
      <c r="H39" s="607">
        <v>372</v>
      </c>
      <c r="I39" s="135">
        <v>7458</v>
      </c>
      <c r="J39" s="9"/>
      <c r="K39" s="9"/>
      <c r="L39" s="9"/>
    </row>
    <row r="40" spans="1:12">
      <c r="A40" s="233">
        <v>2011</v>
      </c>
      <c r="B40" s="363">
        <v>3225</v>
      </c>
      <c r="C40" s="363">
        <v>1276</v>
      </c>
      <c r="D40" s="364">
        <v>1421</v>
      </c>
      <c r="E40" s="365">
        <v>92</v>
      </c>
      <c r="F40" s="365">
        <v>115</v>
      </c>
      <c r="G40" s="365">
        <v>921</v>
      </c>
      <c r="H40" s="363">
        <v>352</v>
      </c>
      <c r="I40" s="135">
        <f t="shared" ref="I40:I48" si="0">SUM(B40:H40)</f>
        <v>7402</v>
      </c>
      <c r="J40" s="9"/>
      <c r="K40" s="9"/>
      <c r="L40" s="9"/>
    </row>
    <row r="41" spans="1:12">
      <c r="A41" s="57">
        <v>2012</v>
      </c>
      <c r="B41" s="363">
        <v>3186</v>
      </c>
      <c r="C41" s="363">
        <v>1322</v>
      </c>
      <c r="D41" s="366">
        <v>1438</v>
      </c>
      <c r="E41" s="365">
        <v>97</v>
      </c>
      <c r="F41" s="365">
        <v>118</v>
      </c>
      <c r="G41" s="365">
        <v>884</v>
      </c>
      <c r="H41" s="365">
        <v>268</v>
      </c>
      <c r="I41" s="135">
        <f t="shared" si="0"/>
        <v>7313</v>
      </c>
      <c r="J41" s="9"/>
      <c r="K41" s="9"/>
      <c r="L41" s="9"/>
    </row>
    <row r="42" spans="1:12">
      <c r="A42" s="170">
        <v>2013</v>
      </c>
      <c r="B42" s="235">
        <v>3106</v>
      </c>
      <c r="C42" s="235">
        <v>1351</v>
      </c>
      <c r="D42" s="236">
        <v>1432</v>
      </c>
      <c r="E42" s="235">
        <v>102</v>
      </c>
      <c r="F42" s="235">
        <v>122</v>
      </c>
      <c r="G42" s="235">
        <v>825</v>
      </c>
      <c r="H42" s="235">
        <v>188</v>
      </c>
      <c r="I42" s="135">
        <f t="shared" si="0"/>
        <v>7126</v>
      </c>
      <c r="J42" s="9"/>
      <c r="K42" s="9"/>
      <c r="L42" s="9"/>
    </row>
    <row r="43" spans="1:12">
      <c r="A43" s="170">
        <v>2014</v>
      </c>
      <c r="B43" s="235">
        <v>2971</v>
      </c>
      <c r="C43" s="235">
        <v>1360</v>
      </c>
      <c r="D43" s="236">
        <v>1324</v>
      </c>
      <c r="E43" s="235">
        <v>97</v>
      </c>
      <c r="F43" s="235">
        <v>127</v>
      </c>
      <c r="G43" s="235">
        <v>752</v>
      </c>
      <c r="H43" s="235">
        <v>206</v>
      </c>
      <c r="I43" s="135">
        <f t="shared" si="0"/>
        <v>6837</v>
      </c>
      <c r="J43" s="9"/>
      <c r="K43" s="9"/>
      <c r="L43" s="9"/>
    </row>
    <row r="44" spans="1:12">
      <c r="A44" s="170">
        <v>2015</v>
      </c>
      <c r="B44" s="235">
        <v>2843</v>
      </c>
      <c r="C44" s="235">
        <v>1390</v>
      </c>
      <c r="D44" s="236">
        <v>1192</v>
      </c>
      <c r="E44" s="235">
        <v>86</v>
      </c>
      <c r="F44" s="235">
        <v>122</v>
      </c>
      <c r="G44" s="235">
        <v>520</v>
      </c>
      <c r="H44" s="235">
        <v>155</v>
      </c>
      <c r="I44" s="135">
        <f t="shared" si="0"/>
        <v>6308</v>
      </c>
      <c r="J44" s="9"/>
      <c r="K44" s="9"/>
      <c r="L44" s="9"/>
    </row>
    <row r="45" spans="1:12">
      <c r="A45" s="170">
        <v>2016</v>
      </c>
      <c r="B45" s="150">
        <v>2736</v>
      </c>
      <c r="C45" s="150">
        <v>1371</v>
      </c>
      <c r="D45" s="150">
        <v>1124</v>
      </c>
      <c r="E45" s="150">
        <v>79</v>
      </c>
      <c r="F45" s="150">
        <v>155</v>
      </c>
      <c r="G45" s="150">
        <v>527</v>
      </c>
      <c r="H45" s="150">
        <v>149</v>
      </c>
      <c r="I45" s="150">
        <f t="shared" si="0"/>
        <v>6141</v>
      </c>
      <c r="J45" s="9"/>
      <c r="K45" s="9"/>
      <c r="L45" s="9"/>
    </row>
    <row r="46" spans="1:12" s="129" customFormat="1">
      <c r="A46" s="170">
        <v>2017</v>
      </c>
      <c r="B46" s="150">
        <v>2713</v>
      </c>
      <c r="C46" s="150">
        <v>1387</v>
      </c>
      <c r="D46" s="150">
        <v>1092</v>
      </c>
      <c r="E46" s="150">
        <v>81</v>
      </c>
      <c r="F46" s="150">
        <v>165</v>
      </c>
      <c r="G46" s="150">
        <v>517</v>
      </c>
      <c r="H46" s="150">
        <v>148</v>
      </c>
      <c r="I46" s="150">
        <f t="shared" si="0"/>
        <v>6103</v>
      </c>
    </row>
    <row r="47" spans="1:12" s="146" customFormat="1">
      <c r="A47" s="170">
        <v>2018</v>
      </c>
      <c r="B47" s="150">
        <v>2751</v>
      </c>
      <c r="C47" s="150">
        <v>1420</v>
      </c>
      <c r="D47" s="150">
        <v>1086</v>
      </c>
      <c r="E47" s="150">
        <v>80</v>
      </c>
      <c r="F47" s="150">
        <v>183</v>
      </c>
      <c r="G47" s="150">
        <v>509</v>
      </c>
      <c r="H47" s="150">
        <v>149</v>
      </c>
      <c r="I47" s="150">
        <f t="shared" si="0"/>
        <v>6178</v>
      </c>
      <c r="J47" s="9"/>
      <c r="K47" s="9"/>
      <c r="L47" s="9"/>
    </row>
    <row r="48" spans="1:12" s="146" customFormat="1">
      <c r="A48" s="170">
        <v>2019</v>
      </c>
      <c r="B48" s="150">
        <v>2754</v>
      </c>
      <c r="C48" s="150">
        <v>1509</v>
      </c>
      <c r="D48" s="150">
        <v>1079</v>
      </c>
      <c r="E48" s="150">
        <v>84</v>
      </c>
      <c r="F48" s="150">
        <v>201</v>
      </c>
      <c r="G48" s="150">
        <v>509</v>
      </c>
      <c r="H48" s="150">
        <v>146</v>
      </c>
      <c r="I48" s="150">
        <f t="shared" si="0"/>
        <v>6282</v>
      </c>
      <c r="J48" s="9"/>
      <c r="K48" s="9"/>
      <c r="L48" s="9"/>
    </row>
    <row r="49" spans="1:12" s="146" customFormat="1">
      <c r="A49" s="170">
        <v>2020</v>
      </c>
      <c r="B49" s="150">
        <v>2745</v>
      </c>
      <c r="C49" s="150">
        <v>1519</v>
      </c>
      <c r="D49" s="150">
        <v>1056</v>
      </c>
      <c r="E49" s="150">
        <v>79</v>
      </c>
      <c r="F49" s="150">
        <v>204</v>
      </c>
      <c r="G49" s="150">
        <v>515</v>
      </c>
      <c r="H49" s="150">
        <v>135</v>
      </c>
      <c r="I49" s="150">
        <v>6253</v>
      </c>
      <c r="J49" s="9"/>
      <c r="K49" s="9"/>
      <c r="L49" s="9"/>
    </row>
    <row r="50" spans="1:12" s="115" customFormat="1">
      <c r="A50" s="170">
        <v>2021</v>
      </c>
      <c r="B50" s="238">
        <v>2654</v>
      </c>
      <c r="C50" s="238">
        <v>1490</v>
      </c>
      <c r="D50" s="238">
        <v>1045</v>
      </c>
      <c r="E50" s="238">
        <v>74</v>
      </c>
      <c r="F50" s="238">
        <v>214</v>
      </c>
      <c r="G50" s="238">
        <v>488</v>
      </c>
      <c r="H50" s="238">
        <v>131</v>
      </c>
      <c r="I50" s="238">
        <v>6095</v>
      </c>
      <c r="J50" s="305"/>
      <c r="K50" s="305"/>
      <c r="L50" s="305"/>
    </row>
    <row r="51" spans="1:12" s="129" customFormat="1">
      <c r="A51" s="464">
        <v>2022</v>
      </c>
      <c r="B51" s="461">
        <v>2539</v>
      </c>
      <c r="C51" s="528">
        <v>1432</v>
      </c>
      <c r="D51" s="461">
        <v>1032</v>
      </c>
      <c r="E51" s="461">
        <v>76</v>
      </c>
      <c r="F51" s="461">
        <v>181</v>
      </c>
      <c r="G51" s="461">
        <v>451</v>
      </c>
      <c r="H51" s="461">
        <v>131</v>
      </c>
      <c r="I51" s="461">
        <v>5841</v>
      </c>
    </row>
    <row r="52" spans="1:12">
      <c r="B52" s="9"/>
      <c r="C52" s="9"/>
      <c r="D52" s="9"/>
      <c r="E52" s="9"/>
      <c r="F52" s="9"/>
      <c r="G52" s="9"/>
      <c r="H52" s="9"/>
      <c r="I52" s="9"/>
      <c r="J52" s="9"/>
      <c r="K52" s="9"/>
      <c r="L52" s="9"/>
    </row>
    <row r="53" spans="1:12">
      <c r="A53" s="302" t="s">
        <v>612</v>
      </c>
      <c r="B53" s="9"/>
      <c r="C53" s="9"/>
      <c r="D53" s="9"/>
      <c r="E53" s="9"/>
      <c r="F53" s="9"/>
      <c r="G53" s="9"/>
      <c r="H53" s="9"/>
      <c r="I53" s="9"/>
      <c r="J53" s="9"/>
      <c r="K53" s="9"/>
      <c r="L53" s="9"/>
    </row>
    <row r="78" spans="8:8">
      <c r="H78" s="2"/>
    </row>
    <row r="95" spans="1:1" ht="16.5">
      <c r="A95" s="32"/>
    </row>
  </sheetData>
  <customSheetViews>
    <customSheetView guid="{00BB8FC3-0B7F-4485-B1CD-FF164EC3970C}" fitToPage="1" topLeftCell="A4">
      <selection activeCell="N15" sqref="N15"/>
      <pageMargins left="0.7" right="0.7" top="0.78740157499999996" bottom="0.78740157499999996" header="0.3" footer="0.3"/>
      <pageSetup paperSize="9" scale="59" orientation="portrait" r:id="rId1"/>
    </customSheetView>
    <customSheetView guid="{5DDDE19F-F10F-4514-A83C-F71CDD7BE512}" fitToPage="1" topLeftCell="A4">
      <selection activeCell="N15" sqref="N15"/>
      <pageMargins left="0.7" right="0.7" top="0.78740157499999996" bottom="0.78740157499999996" header="0.3" footer="0.3"/>
      <pageSetup paperSize="9" scale="59" orientation="portrait" r:id="rId2"/>
    </customSheetView>
    <customSheetView guid="{9A6D0F5E-68D7-4772-8712-9975EE0A4B2C}" fitToPage="1" topLeftCell="A4">
      <selection activeCell="N15" sqref="N15"/>
      <pageMargins left="0.7" right="0.7" top="0.78740157499999996" bottom="0.78740157499999996" header="0.3" footer="0.3"/>
      <pageSetup paperSize="9" scale="59" orientation="portrait" r:id="rId3"/>
    </customSheetView>
  </customSheetViews>
  <mergeCells count="2">
    <mergeCell ref="A37:B37"/>
    <mergeCell ref="A1:H2"/>
  </mergeCells>
  <pageMargins left="0.7" right="0.7" top="0.78740157499999996" bottom="0.78740157499999996" header="0.3" footer="0.3"/>
  <pageSetup paperSize="9" scale="51" orientation="portrait" r:id="rId4"/>
  <drawing r:id="rId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26"/>
  <sheetViews>
    <sheetView showGridLines="0" zoomScaleNormal="100" workbookViewId="0">
      <selection activeCell="A26" sqref="A26"/>
    </sheetView>
  </sheetViews>
  <sheetFormatPr baseColWidth="10" defaultRowHeight="15"/>
  <cols>
    <col min="1" max="1" width="35.28515625" customWidth="1"/>
    <col min="2" max="2" width="21.7109375" customWidth="1"/>
    <col min="3" max="3" width="10.85546875"/>
    <col min="4" max="4" width="16.7109375" customWidth="1"/>
  </cols>
  <sheetData>
    <row r="1" spans="1:10" ht="39.75" customHeight="1">
      <c r="A1" s="756" t="s">
        <v>142</v>
      </c>
      <c r="B1" s="756"/>
      <c r="C1" s="756"/>
      <c r="D1" s="756"/>
      <c r="E1" s="756"/>
      <c r="F1" s="759"/>
      <c r="G1" s="759"/>
      <c r="H1" s="759"/>
      <c r="I1" s="759"/>
      <c r="J1" s="386"/>
    </row>
    <row r="2" spans="1:10" ht="15" customHeight="1">
      <c r="A2" s="756"/>
      <c r="B2" s="756"/>
      <c r="C2" s="756"/>
      <c r="D2" s="756"/>
      <c r="E2" s="756"/>
      <c r="F2" s="759"/>
      <c r="G2" s="759"/>
      <c r="H2" s="759"/>
      <c r="I2" s="759"/>
      <c r="J2" s="386"/>
    </row>
    <row r="3" spans="1:10" ht="15.95" customHeight="1">
      <c r="A3" s="26"/>
      <c r="B3" s="219"/>
      <c r="C3" s="219"/>
      <c r="D3" s="367"/>
      <c r="E3" s="219"/>
    </row>
    <row r="4" spans="1:10" ht="15.95" customHeight="1">
      <c r="A4" s="467" t="s">
        <v>143</v>
      </c>
      <c r="B4" s="467"/>
      <c r="C4" s="463"/>
      <c r="D4" s="608"/>
      <c r="E4" s="463"/>
    </row>
    <row r="5" spans="1:10" ht="15.95" customHeight="1">
      <c r="A5" s="4" t="s">
        <v>649</v>
      </c>
      <c r="B5" s="9"/>
      <c r="C5" s="9"/>
      <c r="D5" s="134"/>
      <c r="E5" s="9"/>
    </row>
    <row r="6" spans="1:10" s="146" customFormat="1" ht="15.95" customHeight="1">
      <c r="A6" s="4"/>
      <c r="B6" s="9"/>
      <c r="C6" s="9"/>
      <c r="D6" s="134"/>
      <c r="E6" s="9"/>
    </row>
    <row r="7" spans="1:10" ht="15.95" customHeight="1">
      <c r="A7" s="368" t="s">
        <v>144</v>
      </c>
      <c r="B7" s="368" t="s">
        <v>307</v>
      </c>
      <c r="C7" s="368" t="s">
        <v>105</v>
      </c>
      <c r="D7" s="609" t="s">
        <v>125</v>
      </c>
      <c r="E7" s="368" t="s">
        <v>105</v>
      </c>
    </row>
    <row r="8" spans="1:10" ht="15.95" customHeight="1">
      <c r="A8" s="129" t="s">
        <v>306</v>
      </c>
      <c r="B8" s="150">
        <v>2307</v>
      </c>
      <c r="C8" s="188">
        <f>B8*100/$B$12</f>
        <v>76.138613861386133</v>
      </c>
      <c r="D8" s="331">
        <v>7045</v>
      </c>
      <c r="E8" s="188">
        <f>D8*100/$D$12</f>
        <v>19.916320357334691</v>
      </c>
    </row>
    <row r="9" spans="1:10" ht="15.95" customHeight="1">
      <c r="A9" s="129" t="s">
        <v>304</v>
      </c>
      <c r="B9" s="150">
        <v>613</v>
      </c>
      <c r="C9" s="188">
        <f t="shared" ref="C9:C11" si="0">B9*100/$B$12</f>
        <v>20.231023102310232</v>
      </c>
      <c r="D9" s="331">
        <v>12588</v>
      </c>
      <c r="E9" s="188">
        <f t="shared" ref="E9:E11" si="1">D9*100/$D$12</f>
        <v>35.586464252395892</v>
      </c>
    </row>
    <row r="10" spans="1:10" ht="15.95" customHeight="1">
      <c r="A10" s="129" t="s">
        <v>305</v>
      </c>
      <c r="B10" s="150">
        <v>99</v>
      </c>
      <c r="C10" s="188">
        <f t="shared" si="0"/>
        <v>3.2673267326732671</v>
      </c>
      <c r="D10" s="331">
        <v>10679</v>
      </c>
      <c r="E10" s="188">
        <f t="shared" si="1"/>
        <v>30.189692703474403</v>
      </c>
    </row>
    <row r="11" spans="1:10" ht="15.95" customHeight="1">
      <c r="A11" s="437" t="s">
        <v>303</v>
      </c>
      <c r="B11" s="469">
        <v>11</v>
      </c>
      <c r="C11" s="465">
        <f t="shared" si="0"/>
        <v>0.36303630363036304</v>
      </c>
      <c r="D11" s="610">
        <v>5081</v>
      </c>
      <c r="E11" s="465">
        <f t="shared" si="1"/>
        <v>14.364062985893195</v>
      </c>
    </row>
    <row r="12" spans="1:10" ht="15.95" customHeight="1">
      <c r="A12" s="441" t="s">
        <v>47</v>
      </c>
      <c r="B12" s="471">
        <v>3030</v>
      </c>
      <c r="C12" s="471">
        <f t="shared" ref="C12:E12" si="2">SUM(C8:C11)</f>
        <v>100</v>
      </c>
      <c r="D12" s="471">
        <v>35373</v>
      </c>
      <c r="E12" s="471">
        <f t="shared" si="2"/>
        <v>100.05654029909819</v>
      </c>
    </row>
    <row r="13" spans="1:10" ht="15.95" customHeight="1">
      <c r="A13" s="84"/>
      <c r="B13" s="78"/>
      <c r="C13" s="75"/>
      <c r="D13" s="611"/>
      <c r="E13" s="76"/>
    </row>
    <row r="14" spans="1:10" s="146" customFormat="1" ht="15.95" customHeight="1">
      <c r="A14" s="84"/>
      <c r="B14" s="78"/>
      <c r="C14" s="75"/>
      <c r="D14" s="611"/>
      <c r="E14" s="76"/>
    </row>
    <row r="15" spans="1:10" ht="15.95" customHeight="1">
      <c r="A15" s="9"/>
      <c r="B15" s="9"/>
      <c r="C15" s="9"/>
      <c r="D15" s="9"/>
      <c r="E15" s="9"/>
    </row>
    <row r="16" spans="1:10" ht="15.95" customHeight="1">
      <c r="A16" s="467" t="s">
        <v>145</v>
      </c>
      <c r="B16" s="463"/>
      <c r="C16" s="463"/>
      <c r="D16" s="463"/>
      <c r="E16" s="463"/>
    </row>
    <row r="17" spans="1:5" s="146" customFormat="1" ht="15.95" customHeight="1">
      <c r="A17" s="4" t="s">
        <v>649</v>
      </c>
      <c r="B17" s="9"/>
      <c r="C17" s="9"/>
      <c r="D17" s="134"/>
      <c r="E17" s="9"/>
    </row>
    <row r="18" spans="1:5" s="146" customFormat="1" ht="15.95" customHeight="1">
      <c r="A18" s="4"/>
      <c r="B18" s="9"/>
      <c r="C18" s="9"/>
      <c r="D18" s="134"/>
      <c r="E18" s="9"/>
    </row>
    <row r="19" spans="1:5" ht="15.95" customHeight="1">
      <c r="A19" s="368" t="s">
        <v>144</v>
      </c>
      <c r="B19" s="368" t="s">
        <v>307</v>
      </c>
      <c r="C19" s="368" t="s">
        <v>105</v>
      </c>
      <c r="D19" s="368" t="s">
        <v>125</v>
      </c>
      <c r="E19" s="368" t="s">
        <v>105</v>
      </c>
    </row>
    <row r="20" spans="1:5" ht="15.95" customHeight="1">
      <c r="A20" s="129" t="s">
        <v>306</v>
      </c>
      <c r="B20" s="150">
        <v>159</v>
      </c>
      <c r="C20" s="188">
        <f>B20*100/$B$24</f>
        <v>52.131147540983605</v>
      </c>
      <c r="D20" s="331">
        <v>454</v>
      </c>
      <c r="E20" s="171">
        <f>D20*100/$D$24</f>
        <v>1.5015710269555151</v>
      </c>
    </row>
    <row r="21" spans="1:5" ht="15.95" customHeight="1">
      <c r="A21" s="129" t="s">
        <v>304</v>
      </c>
      <c r="B21" s="150">
        <v>66</v>
      </c>
      <c r="C21" s="188">
        <f t="shared" ref="C21:C23" si="3">B21*100/$B$24</f>
        <v>21.639344262295083</v>
      </c>
      <c r="D21" s="331">
        <v>1699</v>
      </c>
      <c r="E21" s="171">
        <f t="shared" ref="E21:E23" si="4">D21*100/$D$24</f>
        <v>5.6193153629899122</v>
      </c>
    </row>
    <row r="22" spans="1:5" ht="15.95" customHeight="1">
      <c r="A22" s="129" t="s">
        <v>305</v>
      </c>
      <c r="B22" s="150">
        <v>52</v>
      </c>
      <c r="C22" s="188">
        <f t="shared" si="3"/>
        <v>17.049180327868854</v>
      </c>
      <c r="D22" s="331">
        <v>5568</v>
      </c>
      <c r="E22" s="171">
        <f t="shared" si="4"/>
        <v>18.415743343806845</v>
      </c>
    </row>
    <row r="23" spans="1:5" ht="15.95" customHeight="1">
      <c r="A23" s="437" t="s">
        <v>303</v>
      </c>
      <c r="B23" s="469">
        <v>28</v>
      </c>
      <c r="C23" s="188">
        <f t="shared" si="3"/>
        <v>9.1803278688524586</v>
      </c>
      <c r="D23" s="610">
        <v>22574</v>
      </c>
      <c r="E23" s="171">
        <f t="shared" si="4"/>
        <v>74.661815776418052</v>
      </c>
    </row>
    <row r="24" spans="1:5" ht="15.95" customHeight="1">
      <c r="A24" s="441" t="s">
        <v>47</v>
      </c>
      <c r="B24" s="471">
        <f>SUM(B20:B23)</f>
        <v>305</v>
      </c>
      <c r="C24" s="582">
        <f>SUM(C20:C23)</f>
        <v>100</v>
      </c>
      <c r="D24" s="570">
        <v>30235</v>
      </c>
      <c r="E24" s="582">
        <f>SUM(E20:E23)</f>
        <v>100.19844551017033</v>
      </c>
    </row>
    <row r="25" spans="1:5" ht="15.95" customHeight="1">
      <c r="A25" s="9"/>
      <c r="B25" s="9"/>
      <c r="C25" s="9"/>
      <c r="D25" s="9"/>
      <c r="E25" s="9"/>
    </row>
    <row r="26" spans="1:5" ht="15.95" customHeight="1">
      <c r="A26" s="466" t="s">
        <v>109</v>
      </c>
      <c r="B26" s="9"/>
      <c r="C26" s="9"/>
      <c r="D26" s="9"/>
      <c r="E26" s="9"/>
    </row>
  </sheetData>
  <customSheetViews>
    <customSheetView guid="{00BB8FC3-0B7F-4485-B1CD-FF164EC3970C}" scale="98" fitToPage="1">
      <selection activeCell="G8" sqref="G8"/>
      <pageMargins left="0.7" right="0.7" top="0.78740157499999996" bottom="0.78740157499999996" header="0.3" footer="0.3"/>
      <pageSetup paperSize="9" scale="92" orientation="portrait" r:id="rId1"/>
    </customSheetView>
    <customSheetView guid="{5DDDE19F-F10F-4514-A83C-F71CDD7BE512}" scale="98" fitToPage="1">
      <selection activeCell="G8" sqref="G8"/>
      <pageMargins left="0.7" right="0.7" top="0.78740157499999996" bottom="0.78740157499999996" header="0.3" footer="0.3"/>
      <pageSetup paperSize="9" scale="92" orientation="portrait" r:id="rId2"/>
    </customSheetView>
    <customSheetView guid="{9A6D0F5E-68D7-4772-8712-9975EE0A4B2C}" scale="98" fitToPage="1">
      <selection activeCell="G8" sqref="G8"/>
      <pageMargins left="0.7" right="0.7" top="0.78740157499999996" bottom="0.78740157499999996" header="0.3" footer="0.3"/>
      <pageSetup paperSize="9" scale="92" orientation="portrait" r:id="rId3"/>
    </customSheetView>
  </customSheetViews>
  <mergeCells count="5">
    <mergeCell ref="F1:G1"/>
    <mergeCell ref="H1:I1"/>
    <mergeCell ref="F2:G2"/>
    <mergeCell ref="H2:I2"/>
    <mergeCell ref="A1:E2"/>
  </mergeCells>
  <pageMargins left="0.7" right="0.7" top="0.78740157499999996" bottom="0.78740157499999996" header="0.3" footer="0.3"/>
  <pageSetup paperSize="9" scale="92" orientation="portrait" r:id="rId4"/>
  <drawing r:id="rId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F26"/>
  <sheetViews>
    <sheetView showGridLines="0" zoomScaleNormal="100" workbookViewId="0">
      <selection activeCell="A26" sqref="A26"/>
    </sheetView>
  </sheetViews>
  <sheetFormatPr baseColWidth="10" defaultRowHeight="15"/>
  <cols>
    <col min="1" max="1" width="35.28515625" customWidth="1"/>
    <col min="2" max="2" width="21.7109375" customWidth="1"/>
    <col min="3" max="3" width="10.85546875"/>
    <col min="4" max="4" width="18" customWidth="1"/>
  </cols>
  <sheetData>
    <row r="1" spans="1:6" ht="39.75" customHeight="1">
      <c r="A1" s="756" t="s">
        <v>142</v>
      </c>
      <c r="B1" s="756"/>
      <c r="C1" s="756"/>
      <c r="D1" s="756"/>
      <c r="E1" s="756"/>
    </row>
    <row r="2" spans="1:6" ht="15" customHeight="1">
      <c r="A2" s="756"/>
      <c r="B2" s="756"/>
      <c r="C2" s="756"/>
      <c r="D2" s="756"/>
      <c r="E2" s="756"/>
    </row>
    <row r="3" spans="1:6" s="146" customFormat="1" ht="15.95" customHeight="1">
      <c r="A3" s="26"/>
      <c r="B3" s="21"/>
      <c r="C3" s="21"/>
      <c r="D3" s="39"/>
      <c r="E3" s="2"/>
    </row>
    <row r="4" spans="1:6" ht="15.95" customHeight="1">
      <c r="A4" s="467" t="s">
        <v>146</v>
      </c>
      <c r="B4" s="467"/>
      <c r="C4" s="463"/>
      <c r="D4" s="608"/>
      <c r="E4" s="418"/>
    </row>
    <row r="5" spans="1:6" ht="15.95" customHeight="1">
      <c r="A5" s="4" t="s">
        <v>649</v>
      </c>
      <c r="B5" s="9"/>
      <c r="C5" s="9"/>
      <c r="D5" s="134"/>
      <c r="E5" s="233"/>
    </row>
    <row r="6" spans="1:6" s="146" customFormat="1" ht="15.95" customHeight="1">
      <c r="A6" s="4"/>
      <c r="B6" s="9"/>
      <c r="C6" s="9"/>
      <c r="D6" s="134"/>
      <c r="E6" s="233"/>
    </row>
    <row r="7" spans="1:6" ht="15.95" customHeight="1">
      <c r="A7" s="368" t="s">
        <v>144</v>
      </c>
      <c r="B7" s="368" t="s">
        <v>307</v>
      </c>
      <c r="C7" s="368" t="s">
        <v>105</v>
      </c>
      <c r="D7" s="609" t="s">
        <v>125</v>
      </c>
      <c r="E7" s="368" t="s">
        <v>105</v>
      </c>
    </row>
    <row r="8" spans="1:6" ht="15.95" customHeight="1">
      <c r="A8" s="129" t="s">
        <v>306</v>
      </c>
      <c r="B8" s="150">
        <v>1599</v>
      </c>
      <c r="C8" s="188">
        <f>B8*100/$B$12</f>
        <v>79.236868186323093</v>
      </c>
      <c r="D8" s="331">
        <v>4580</v>
      </c>
      <c r="E8" s="171">
        <f>D8*100/$D$12</f>
        <v>21.592569892980059</v>
      </c>
    </row>
    <row r="9" spans="1:6" ht="15.95" customHeight="1">
      <c r="A9" s="129" t="s">
        <v>304</v>
      </c>
      <c r="B9" s="150">
        <v>954</v>
      </c>
      <c r="C9" s="188">
        <f t="shared" ref="C9:C11" si="0">B9*100/$B$12</f>
        <v>47.274529236868183</v>
      </c>
      <c r="D9" s="331">
        <v>6873</v>
      </c>
      <c r="E9" s="171">
        <f t="shared" ref="E9:E11" si="1">D9*100/$D$12</f>
        <v>32.402998444203476</v>
      </c>
    </row>
    <row r="10" spans="1:6" ht="15.95" customHeight="1">
      <c r="A10" s="129" t="s">
        <v>305</v>
      </c>
      <c r="B10" s="150">
        <v>58</v>
      </c>
      <c r="C10" s="188">
        <f t="shared" si="0"/>
        <v>2.8741328047571852</v>
      </c>
      <c r="D10" s="331">
        <v>5329</v>
      </c>
      <c r="E10" s="171">
        <f t="shared" si="1"/>
        <v>25.12375654141719</v>
      </c>
    </row>
    <row r="11" spans="1:6" ht="15.95" customHeight="1">
      <c r="A11" s="437" t="s">
        <v>303</v>
      </c>
      <c r="B11" s="469">
        <v>7</v>
      </c>
      <c r="C11" s="465">
        <f t="shared" si="0"/>
        <v>0.3468780971258672</v>
      </c>
      <c r="D11" s="610">
        <v>4429</v>
      </c>
      <c r="E11" s="171">
        <f t="shared" si="1"/>
        <v>20.880675121399275</v>
      </c>
    </row>
    <row r="12" spans="1:6" ht="15.95" customHeight="1">
      <c r="A12" s="441" t="s">
        <v>47</v>
      </c>
      <c r="B12" s="471">
        <v>2018</v>
      </c>
      <c r="C12" s="583">
        <f>SUM(C8:C11)</f>
        <v>129.73240832507435</v>
      </c>
      <c r="D12" s="570">
        <f>SUM(D8:D11)</f>
        <v>21211</v>
      </c>
      <c r="E12" s="582">
        <f>SUM(E8:E11)</f>
        <v>100</v>
      </c>
    </row>
    <row r="13" spans="1:6" ht="15.95" customHeight="1">
      <c r="A13" s="84"/>
      <c r="B13" s="78"/>
      <c r="C13" s="75"/>
      <c r="D13" s="611"/>
      <c r="E13" s="76"/>
    </row>
    <row r="14" spans="1:6" ht="15.95" customHeight="1">
      <c r="A14" s="9"/>
      <c r="B14" s="9"/>
      <c r="C14" s="9"/>
      <c r="D14" s="134"/>
      <c r="E14" s="233"/>
    </row>
    <row r="15" spans="1:6" ht="15.95" customHeight="1">
      <c r="A15" s="9"/>
      <c r="B15" s="9"/>
      <c r="C15" s="9"/>
      <c r="D15" s="9"/>
      <c r="E15" s="9"/>
    </row>
    <row r="16" spans="1:6" ht="15.95" customHeight="1">
      <c r="A16" s="467" t="s">
        <v>147</v>
      </c>
      <c r="B16" s="467"/>
      <c r="C16" s="463"/>
      <c r="D16" s="463"/>
      <c r="E16" s="418"/>
      <c r="F16" s="2"/>
    </row>
    <row r="17" spans="1:6" s="146" customFormat="1" ht="15.95" customHeight="1">
      <c r="A17" s="4" t="s">
        <v>649</v>
      </c>
      <c r="B17" s="9"/>
      <c r="C17" s="9"/>
      <c r="D17" s="134"/>
      <c r="E17" s="233"/>
    </row>
    <row r="18" spans="1:6" ht="15.95" customHeight="1">
      <c r="A18" s="4"/>
      <c r="B18" s="4"/>
      <c r="C18" s="9"/>
      <c r="D18" s="9"/>
      <c r="E18" s="233"/>
      <c r="F18" s="2"/>
    </row>
    <row r="19" spans="1:6" ht="15.95" customHeight="1">
      <c r="A19" s="368" t="s">
        <v>144</v>
      </c>
      <c r="B19" s="368" t="s">
        <v>307</v>
      </c>
      <c r="C19" s="368" t="s">
        <v>105</v>
      </c>
      <c r="D19" s="609" t="s">
        <v>125</v>
      </c>
      <c r="E19" s="368" t="s">
        <v>105</v>
      </c>
      <c r="F19" s="2"/>
    </row>
    <row r="20" spans="1:6" ht="15.95" customHeight="1">
      <c r="A20" s="129" t="s">
        <v>306</v>
      </c>
      <c r="B20" s="150">
        <v>15</v>
      </c>
      <c r="C20" s="188">
        <f>B20*100/$B$24</f>
        <v>26.315789473684209</v>
      </c>
      <c r="D20" s="331">
        <v>45</v>
      </c>
      <c r="E20" s="171">
        <f>D20*100/$D$24</f>
        <v>1.0653409090909092</v>
      </c>
      <c r="F20" s="2"/>
    </row>
    <row r="21" spans="1:6" ht="15.95" customHeight="1">
      <c r="A21" s="129" t="s">
        <v>304</v>
      </c>
      <c r="B21" s="150">
        <v>22</v>
      </c>
      <c r="C21" s="188">
        <f t="shared" ref="C21:C23" si="2">B21*100/$B$24</f>
        <v>38.596491228070178</v>
      </c>
      <c r="D21" s="331">
        <v>549</v>
      </c>
      <c r="E21" s="171">
        <f t="shared" ref="E21:E23" si="3">D21*100/$D$24</f>
        <v>12.997159090909092</v>
      </c>
      <c r="F21" s="2"/>
    </row>
    <row r="22" spans="1:6" ht="15.95" customHeight="1">
      <c r="A22" s="129" t="s">
        <v>305</v>
      </c>
      <c r="B22" s="150">
        <v>17</v>
      </c>
      <c r="C22" s="188">
        <f t="shared" si="2"/>
        <v>29.82456140350877</v>
      </c>
      <c r="D22" s="331">
        <v>2269</v>
      </c>
      <c r="E22" s="171">
        <f t="shared" si="3"/>
        <v>53.716856060606062</v>
      </c>
      <c r="F22" s="2"/>
    </row>
    <row r="23" spans="1:6" ht="15.95" customHeight="1">
      <c r="A23" s="437" t="s">
        <v>303</v>
      </c>
      <c r="B23" s="469">
        <v>3</v>
      </c>
      <c r="C23" s="465">
        <f t="shared" si="2"/>
        <v>5.2631578947368425</v>
      </c>
      <c r="D23" s="610">
        <v>1361</v>
      </c>
      <c r="E23" s="171">
        <f t="shared" si="3"/>
        <v>32.220643939393938</v>
      </c>
      <c r="F23" s="2"/>
    </row>
    <row r="24" spans="1:6" ht="15.95" customHeight="1">
      <c r="A24" s="441" t="s">
        <v>47</v>
      </c>
      <c r="B24" s="471">
        <f>SUM(B20:B23)</f>
        <v>57</v>
      </c>
      <c r="C24" s="583">
        <f>SUM(C20:C23)</f>
        <v>100</v>
      </c>
      <c r="D24" s="570">
        <f>SUM(D20:D23)</f>
        <v>4224</v>
      </c>
      <c r="E24" s="582">
        <f>SUM(E20:E23)</f>
        <v>100</v>
      </c>
      <c r="F24" s="2"/>
    </row>
    <row r="25" spans="1:6" ht="15.95" customHeight="1">
      <c r="A25" s="46"/>
      <c r="B25" s="94"/>
      <c r="C25" s="75"/>
      <c r="D25" s="95"/>
      <c r="E25" s="76"/>
      <c r="F25" s="2"/>
    </row>
    <row r="26" spans="1:6" ht="15.95" customHeight="1">
      <c r="A26" s="352" t="s">
        <v>109</v>
      </c>
      <c r="B26" s="21"/>
      <c r="C26" s="21"/>
      <c r="D26" s="21"/>
      <c r="E26" s="2"/>
      <c r="F26" s="2"/>
    </row>
  </sheetData>
  <customSheetViews>
    <customSheetView guid="{00BB8FC3-0B7F-4485-B1CD-FF164EC3970C}" fitToPage="1">
      <selection activeCell="D25" sqref="D25"/>
      <pageMargins left="0.7" right="0.7" top="0.78740157499999996" bottom="0.78740157499999996" header="0.3" footer="0.3"/>
      <pageSetup paperSize="9" scale="93" orientation="portrait" r:id="rId1"/>
    </customSheetView>
    <customSheetView guid="{5DDDE19F-F10F-4514-A83C-F71CDD7BE512}" fitToPage="1">
      <selection activeCell="D25" sqref="D25"/>
      <pageMargins left="0.7" right="0.7" top="0.78740157499999996" bottom="0.78740157499999996" header="0.3" footer="0.3"/>
      <pageSetup paperSize="9" scale="93" orientation="portrait" r:id="rId2"/>
    </customSheetView>
    <customSheetView guid="{9A6D0F5E-68D7-4772-8712-9975EE0A4B2C}" fitToPage="1">
      <selection activeCell="D25" sqref="D25"/>
      <pageMargins left="0.7" right="0.7" top="0.78740157499999996" bottom="0.78740157499999996" header="0.3" footer="0.3"/>
      <pageSetup paperSize="9" scale="93" orientation="portrait" r:id="rId3"/>
    </customSheetView>
  </customSheetViews>
  <mergeCells count="1">
    <mergeCell ref="A1:E2"/>
  </mergeCells>
  <pageMargins left="0.7" right="0.7" top="0.78740157499999996" bottom="0.78740157499999996" header="0.3" footer="0.3"/>
  <pageSetup paperSize="9" scale="93" orientation="portrait" r:id="rId4"/>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H25"/>
  <sheetViews>
    <sheetView showGridLines="0" zoomScaleNormal="100" workbookViewId="0">
      <selection activeCell="A25" sqref="A25"/>
    </sheetView>
  </sheetViews>
  <sheetFormatPr baseColWidth="10" defaultRowHeight="15"/>
  <cols>
    <col min="1" max="1" width="35.28515625" customWidth="1"/>
    <col min="2" max="2" width="21.7109375" customWidth="1"/>
    <col min="3" max="3" width="10.85546875"/>
    <col min="4" max="4" width="18.85546875" customWidth="1"/>
  </cols>
  <sheetData>
    <row r="1" spans="1:5" s="146" customFormat="1" ht="39.75" customHeight="1">
      <c r="A1" s="756" t="s">
        <v>142</v>
      </c>
      <c r="B1" s="756"/>
      <c r="C1" s="756"/>
      <c r="D1" s="756"/>
      <c r="E1" s="756"/>
    </row>
    <row r="2" spans="1:5" s="146" customFormat="1" ht="15" customHeight="1">
      <c r="A2" s="756"/>
      <c r="B2" s="756"/>
      <c r="C2" s="756"/>
      <c r="D2" s="756"/>
      <c r="E2" s="756"/>
    </row>
    <row r="3" spans="1:5" s="146" customFormat="1" ht="15.95" customHeight="1"/>
    <row r="4" spans="1:5" ht="15.95" customHeight="1">
      <c r="A4" s="467" t="s">
        <v>148</v>
      </c>
      <c r="B4" s="467"/>
      <c r="C4" s="463"/>
      <c r="D4" s="670"/>
      <c r="E4" s="671"/>
    </row>
    <row r="5" spans="1:5" ht="15.95" customHeight="1">
      <c r="A5" s="430" t="s">
        <v>649</v>
      </c>
      <c r="B5" s="430"/>
      <c r="C5" s="305"/>
      <c r="D5" s="431"/>
      <c r="E5" s="34"/>
    </row>
    <row r="6" spans="1:5" ht="15.95" customHeight="1">
      <c r="A6" s="432"/>
      <c r="B6" s="432"/>
      <c r="C6" s="45"/>
      <c r="D6" s="431"/>
      <c r="E6" s="34"/>
    </row>
    <row r="7" spans="1:5" ht="15.95" customHeight="1">
      <c r="A7" s="368" t="s">
        <v>144</v>
      </c>
      <c r="B7" s="368" t="s">
        <v>307</v>
      </c>
      <c r="C7" s="368" t="s">
        <v>105</v>
      </c>
      <c r="D7" s="609" t="s">
        <v>125</v>
      </c>
      <c r="E7" s="368" t="s">
        <v>105</v>
      </c>
    </row>
    <row r="8" spans="1:5" ht="15.95" customHeight="1">
      <c r="A8" s="129" t="s">
        <v>306</v>
      </c>
      <c r="B8" s="150">
        <v>306</v>
      </c>
      <c r="C8" s="188">
        <f>B8*100/$B$12</f>
        <v>65.948275862068968</v>
      </c>
      <c r="D8" s="331">
        <v>1011</v>
      </c>
      <c r="E8" s="171">
        <f>D8*100/$D$12</f>
        <v>11.408259986459038</v>
      </c>
    </row>
    <row r="9" spans="1:5" ht="15.95" customHeight="1">
      <c r="A9" s="129" t="s">
        <v>304</v>
      </c>
      <c r="B9" s="150">
        <v>124</v>
      </c>
      <c r="C9" s="188">
        <f>B9*100/$B$12</f>
        <v>26.724137931034484</v>
      </c>
      <c r="D9" s="331">
        <v>2496</v>
      </c>
      <c r="E9" s="171">
        <f>D9*100/$D$12</f>
        <v>28.16519972918077</v>
      </c>
    </row>
    <row r="10" spans="1:5" ht="15.95" customHeight="1">
      <c r="A10" s="129" t="s">
        <v>305</v>
      </c>
      <c r="B10" s="150">
        <v>29</v>
      </c>
      <c r="C10" s="188">
        <f>B10*100/$B$12</f>
        <v>6.25</v>
      </c>
      <c r="D10" s="331">
        <v>2627</v>
      </c>
      <c r="E10" s="171">
        <f>D10*100/$D$12</f>
        <v>29.643421349582486</v>
      </c>
    </row>
    <row r="11" spans="1:5" ht="15.95" customHeight="1">
      <c r="A11" s="437" t="s">
        <v>303</v>
      </c>
      <c r="B11" s="469">
        <v>5</v>
      </c>
      <c r="C11" s="465">
        <f>B11*100/$B$12</f>
        <v>1.0775862068965518</v>
      </c>
      <c r="D11" s="610">
        <v>2788</v>
      </c>
      <c r="E11" s="171">
        <f>D11*100/$D$12</f>
        <v>31.460167005190701</v>
      </c>
    </row>
    <row r="12" spans="1:5" ht="15.95" customHeight="1">
      <c r="A12" s="441" t="s">
        <v>47</v>
      </c>
      <c r="B12" s="471">
        <f>SUM(B8:B11)</f>
        <v>464</v>
      </c>
      <c r="C12" s="583">
        <f>SUM(C8:C11)</f>
        <v>100.00000000000001</v>
      </c>
      <c r="D12" s="570">
        <v>8862</v>
      </c>
      <c r="E12" s="582">
        <v>100</v>
      </c>
    </row>
    <row r="13" spans="1:5" ht="15.95" customHeight="1">
      <c r="A13" s="84"/>
      <c r="B13" s="78"/>
      <c r="C13" s="75"/>
      <c r="D13" s="611"/>
      <c r="E13" s="76"/>
    </row>
    <row r="14" spans="1:5" s="146" customFormat="1" ht="15.95" customHeight="1">
      <c r="A14" s="9"/>
      <c r="B14" s="9"/>
      <c r="C14" s="9"/>
      <c r="D14" s="134"/>
      <c r="E14" s="233"/>
    </row>
    <row r="15" spans="1:5" s="146" customFormat="1" ht="15.95" customHeight="1">
      <c r="A15" s="4"/>
      <c r="B15" s="4"/>
      <c r="C15" s="4"/>
      <c r="D15" s="266"/>
      <c r="E15" s="233"/>
    </row>
    <row r="16" spans="1:5" ht="15.95" customHeight="1">
      <c r="A16" s="467" t="s">
        <v>492</v>
      </c>
      <c r="B16" s="467"/>
      <c r="C16" s="463"/>
      <c r="D16" s="463"/>
      <c r="E16" s="418"/>
    </row>
    <row r="17" spans="1:8" ht="15.95" customHeight="1">
      <c r="A17" s="4" t="s">
        <v>649</v>
      </c>
      <c r="B17" s="4"/>
      <c r="C17" s="9"/>
      <c r="D17" s="134"/>
      <c r="E17" s="233"/>
    </row>
    <row r="18" spans="1:8" ht="15.95" customHeight="1">
      <c r="A18" s="4"/>
      <c r="B18" s="4"/>
      <c r="C18" s="9"/>
      <c r="D18" s="134"/>
      <c r="E18" s="233"/>
    </row>
    <row r="19" spans="1:8" ht="15.95" customHeight="1">
      <c r="A19" s="368" t="s">
        <v>144</v>
      </c>
      <c r="B19" s="368" t="s">
        <v>307</v>
      </c>
      <c r="C19" s="368" t="s">
        <v>105</v>
      </c>
      <c r="D19" s="609" t="s">
        <v>125</v>
      </c>
      <c r="E19" s="368" t="s">
        <v>105</v>
      </c>
    </row>
    <row r="20" spans="1:8" ht="15.95" customHeight="1">
      <c r="A20" s="129" t="s">
        <v>306</v>
      </c>
      <c r="B20" s="150">
        <v>1186</v>
      </c>
      <c r="C20" s="188">
        <f>B20*100/$B$23</f>
        <v>72.405372405372404</v>
      </c>
      <c r="D20" s="331">
        <v>3880</v>
      </c>
      <c r="E20" s="171">
        <f>D20*100/$D$23</f>
        <v>21.639709983268265</v>
      </c>
    </row>
    <row r="21" spans="1:8" ht="15.95" customHeight="1">
      <c r="A21" s="129" t="s">
        <v>304</v>
      </c>
      <c r="B21" s="150">
        <v>388</v>
      </c>
      <c r="C21" s="188">
        <f>B21*100/$B$23</f>
        <v>23.687423687423689</v>
      </c>
      <c r="D21" s="331">
        <v>8117</v>
      </c>
      <c r="E21" s="171">
        <f>D21*100/$D$23</f>
        <v>45.270496374790852</v>
      </c>
    </row>
    <row r="22" spans="1:8" ht="15.95" customHeight="1">
      <c r="A22" s="129" t="s">
        <v>489</v>
      </c>
      <c r="B22" s="150">
        <v>64</v>
      </c>
      <c r="C22" s="188">
        <f>B22*100/$B$23</f>
        <v>3.9072039072039071</v>
      </c>
      <c r="D22" s="331">
        <v>5833</v>
      </c>
      <c r="E22" s="171">
        <f>D22*100/$D$23</f>
        <v>32.532069157836027</v>
      </c>
    </row>
    <row r="23" spans="1:8" ht="15.95" customHeight="1">
      <c r="A23" s="441" t="s">
        <v>47</v>
      </c>
      <c r="B23" s="471">
        <f>SUM(B20:B22)</f>
        <v>1638</v>
      </c>
      <c r="C23" s="583">
        <f>SUM(C20:C22)</f>
        <v>100</v>
      </c>
      <c r="D23" s="570">
        <v>17930</v>
      </c>
      <c r="E23" s="582">
        <v>100</v>
      </c>
    </row>
    <row r="24" spans="1:8" ht="15.95" customHeight="1">
      <c r="A24" s="2"/>
      <c r="B24" s="2"/>
      <c r="C24" s="2"/>
      <c r="D24" s="4"/>
      <c r="E24" s="2"/>
      <c r="F24" s="190"/>
      <c r="G24" s="190"/>
      <c r="H24" s="190"/>
    </row>
    <row r="25" spans="1:8" ht="15.95" customHeight="1">
      <c r="A25" s="466" t="s">
        <v>109</v>
      </c>
      <c r="B25" s="146"/>
      <c r="C25" s="146"/>
      <c r="D25" s="146"/>
      <c r="E25" s="146"/>
    </row>
  </sheetData>
  <customSheetViews>
    <customSheetView guid="{00BB8FC3-0B7F-4485-B1CD-FF164EC3970C}" fitToPage="1">
      <selection activeCell="B24" sqref="B24"/>
      <pageMargins left="0.7" right="0.7" top="0.78740157499999996" bottom="0.78740157499999996" header="0.3" footer="0.3"/>
      <pageSetup paperSize="9" scale="94" orientation="portrait" r:id="rId1"/>
    </customSheetView>
    <customSheetView guid="{5DDDE19F-F10F-4514-A83C-F71CDD7BE512}" fitToPage="1">
      <selection activeCell="B24" sqref="B24"/>
      <pageMargins left="0.7" right="0.7" top="0.78740157499999996" bottom="0.78740157499999996" header="0.3" footer="0.3"/>
      <pageSetup paperSize="9" scale="94" orientation="portrait" r:id="rId2"/>
    </customSheetView>
    <customSheetView guid="{9A6D0F5E-68D7-4772-8712-9975EE0A4B2C}" fitToPage="1">
      <selection activeCell="B24" sqref="B24"/>
      <pageMargins left="0.7" right="0.7" top="0.78740157499999996" bottom="0.78740157499999996" header="0.3" footer="0.3"/>
      <pageSetup paperSize="9" scale="94" orientation="portrait" r:id="rId3"/>
    </customSheetView>
  </customSheetViews>
  <mergeCells count="1">
    <mergeCell ref="A1:E2"/>
  </mergeCells>
  <pageMargins left="0.7" right="0.7" top="0.78740157499999996" bottom="0.78740157499999996" header="0.3" footer="0.3"/>
  <pageSetup paperSize="9" scale="94"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62"/>
  <sheetViews>
    <sheetView showGridLines="0" topLeftCell="A8" zoomScaleNormal="100" workbookViewId="0">
      <selection activeCell="B3" sqref="B3:H3"/>
    </sheetView>
  </sheetViews>
  <sheetFormatPr baseColWidth="10" defaultRowHeight="15"/>
  <cols>
    <col min="1" max="1" width="3.7109375" style="146" customWidth="1"/>
    <col min="2" max="2" width="52.85546875" bestFit="1" customWidth="1"/>
    <col min="3" max="3" width="13.7109375" customWidth="1"/>
    <col min="4" max="4" width="13.140625" customWidth="1"/>
  </cols>
  <sheetData>
    <row r="1" spans="2:9" ht="39.75" customHeight="1">
      <c r="B1" s="752" t="s">
        <v>613</v>
      </c>
      <c r="C1" s="752"/>
      <c r="D1" s="752"/>
      <c r="E1" s="752"/>
      <c r="F1" s="752"/>
      <c r="G1" s="752"/>
      <c r="H1" s="752"/>
      <c r="I1" s="146"/>
    </row>
    <row r="2" spans="2:9" s="146" customFormat="1" ht="13.5" customHeight="1"/>
    <row r="3" spans="2:9" s="146" customFormat="1" ht="27" customHeight="1">
      <c r="B3" s="753" t="s">
        <v>731</v>
      </c>
      <c r="C3" s="753"/>
      <c r="D3" s="753"/>
      <c r="E3" s="753"/>
      <c r="F3" s="753"/>
      <c r="G3" s="753"/>
      <c r="H3" s="753"/>
    </row>
    <row r="4" spans="2:9">
      <c r="B4" s="644"/>
      <c r="C4" s="77"/>
      <c r="D4" s="9" t="s">
        <v>0</v>
      </c>
      <c r="E4" s="9"/>
      <c r="F4" s="9"/>
      <c r="G4" s="9"/>
      <c r="H4" s="9"/>
    </row>
    <row r="5" spans="2:9" s="146" customFormat="1">
      <c r="B5" s="645" t="s">
        <v>615</v>
      </c>
      <c r="C5" s="646"/>
      <c r="D5" s="305"/>
      <c r="E5" s="305"/>
      <c r="F5" s="305"/>
      <c r="G5" s="305"/>
      <c r="H5" s="305"/>
    </row>
    <row r="6" spans="2:9" s="115" customFormat="1" ht="9" customHeight="1">
      <c r="B6" s="647"/>
      <c r="C6" s="648"/>
      <c r="D6" s="305"/>
      <c r="E6" s="305"/>
      <c r="F6" s="305"/>
      <c r="G6" s="305"/>
      <c r="H6" s="305"/>
    </row>
    <row r="7" spans="2:9">
      <c r="B7" s="650" t="s">
        <v>242</v>
      </c>
      <c r="C7" s="650"/>
      <c r="D7" s="9"/>
      <c r="E7" s="9"/>
      <c r="F7" s="9"/>
      <c r="G7" s="9"/>
      <c r="H7" s="9"/>
    </row>
    <row r="8" spans="2:9">
      <c r="B8" s="651" t="s">
        <v>15</v>
      </c>
      <c r="C8" s="233"/>
      <c r="D8" s="9"/>
      <c r="E8" s="9"/>
      <c r="F8" s="9"/>
      <c r="G8" s="9"/>
      <c r="H8" s="9"/>
    </row>
    <row r="9" spans="2:9">
      <c r="B9" s="651" t="s">
        <v>10</v>
      </c>
      <c r="C9" s="57"/>
      <c r="D9" s="9"/>
      <c r="E9" s="9"/>
      <c r="F9" s="9"/>
      <c r="G9" s="9"/>
      <c r="H9" s="9"/>
    </row>
    <row r="10" spans="2:9" ht="9" customHeight="1">
      <c r="B10" s="649"/>
      <c r="C10" s="233"/>
      <c r="D10" s="9"/>
      <c r="E10" s="9"/>
      <c r="F10" s="9"/>
      <c r="G10" s="9"/>
      <c r="H10" s="9"/>
    </row>
    <row r="11" spans="2:9">
      <c r="B11" s="650" t="s">
        <v>50</v>
      </c>
      <c r="C11" s="650"/>
      <c r="D11" s="9"/>
      <c r="E11" s="9"/>
      <c r="F11" s="9"/>
      <c r="G11" s="9"/>
      <c r="H11" s="9"/>
    </row>
    <row r="12" spans="2:9">
      <c r="B12" s="651" t="s">
        <v>50</v>
      </c>
      <c r="C12" s="57"/>
      <c r="D12" s="9"/>
      <c r="E12" s="9"/>
      <c r="F12" s="9"/>
      <c r="G12" s="9"/>
      <c r="H12" s="9"/>
    </row>
    <row r="13" spans="2:9">
      <c r="B13" s="651" t="s">
        <v>570</v>
      </c>
      <c r="C13" s="57"/>
      <c r="D13" s="9"/>
      <c r="E13" s="9"/>
      <c r="F13" s="9"/>
      <c r="G13" s="9"/>
      <c r="H13" s="9"/>
    </row>
    <row r="14" spans="2:9">
      <c r="B14" s="100" t="s">
        <v>0</v>
      </c>
      <c r="C14" s="57"/>
      <c r="D14" s="9"/>
      <c r="E14" s="9"/>
      <c r="F14" s="9"/>
      <c r="G14" s="9"/>
      <c r="H14" s="9"/>
    </row>
    <row r="15" spans="2:9">
      <c r="B15" s="651" t="s">
        <v>571</v>
      </c>
      <c r="C15" s="57"/>
      <c r="D15" s="9"/>
      <c r="E15" s="9"/>
      <c r="F15" s="9"/>
      <c r="G15" s="9"/>
      <c r="H15" s="9"/>
    </row>
    <row r="16" spans="2:9">
      <c r="B16" s="651" t="s">
        <v>572</v>
      </c>
      <c r="C16" s="57"/>
      <c r="D16" s="9"/>
      <c r="E16" s="9"/>
      <c r="F16" s="9"/>
      <c r="G16" s="9"/>
      <c r="H16" s="9"/>
    </row>
    <row r="17" spans="2:13">
      <c r="B17" s="100" t="s">
        <v>0</v>
      </c>
      <c r="C17" s="57"/>
      <c r="D17" s="9"/>
      <c r="E17" s="9"/>
      <c r="F17" s="9"/>
      <c r="G17" s="9"/>
      <c r="H17" s="9"/>
    </row>
    <row r="18" spans="2:13">
      <c r="B18" s="650" t="s">
        <v>614</v>
      </c>
      <c r="C18" s="652"/>
      <c r="D18" s="9"/>
      <c r="E18" s="9"/>
      <c r="F18" s="9"/>
      <c r="G18" s="9"/>
      <c r="H18" s="9"/>
    </row>
    <row r="19" spans="2:13">
      <c r="B19" s="651" t="s">
        <v>573</v>
      </c>
      <c r="C19" s="57"/>
      <c r="D19" s="9"/>
      <c r="E19" s="9"/>
      <c r="F19" s="9"/>
      <c r="G19" s="9"/>
      <c r="H19" s="9"/>
    </row>
    <row r="20" spans="2:13">
      <c r="B20" s="651" t="s">
        <v>574</v>
      </c>
      <c r="C20" s="57"/>
      <c r="D20" s="9"/>
      <c r="E20" s="9"/>
      <c r="F20" s="9"/>
      <c r="G20" s="9"/>
      <c r="H20" s="9"/>
    </row>
    <row r="21" spans="2:13">
      <c r="B21" s="100"/>
      <c r="C21" s="233"/>
      <c r="D21" s="9"/>
      <c r="E21" s="9"/>
      <c r="F21" s="9"/>
      <c r="G21" s="9"/>
      <c r="H21" s="9"/>
      <c r="M21" s="146"/>
    </row>
    <row r="22" spans="2:13">
      <c r="B22" s="650" t="s">
        <v>241</v>
      </c>
      <c r="C22" s="650"/>
      <c r="D22" s="9"/>
      <c r="E22" s="9"/>
      <c r="F22" s="9"/>
      <c r="G22" s="9"/>
      <c r="H22" s="9"/>
      <c r="I22" s="146"/>
      <c r="J22" s="146"/>
      <c r="K22" s="146"/>
      <c r="L22" s="146"/>
      <c r="M22" s="146"/>
    </row>
    <row r="23" spans="2:13">
      <c r="B23" s="651" t="s">
        <v>575</v>
      </c>
      <c r="C23" s="57"/>
      <c r="D23" s="9"/>
      <c r="E23" s="9"/>
      <c r="F23" s="9"/>
      <c r="G23" s="9"/>
      <c r="H23" s="9"/>
    </row>
    <row r="24" spans="2:13">
      <c r="B24" s="651" t="s">
        <v>576</v>
      </c>
      <c r="C24" s="57"/>
      <c r="D24" s="9"/>
      <c r="E24" s="9"/>
      <c r="F24" s="9"/>
      <c r="G24" s="9"/>
      <c r="H24" s="9"/>
    </row>
    <row r="25" spans="2:13" s="146" customFormat="1">
      <c r="B25" s="100" t="s">
        <v>0</v>
      </c>
      <c r="C25" s="57"/>
      <c r="D25" s="9"/>
      <c r="E25" s="9"/>
      <c r="F25" s="9"/>
      <c r="G25" s="9"/>
      <c r="H25" s="9"/>
    </row>
    <row r="26" spans="2:13">
      <c r="B26" s="100" t="s">
        <v>0</v>
      </c>
      <c r="C26" s="653"/>
      <c r="D26" s="9"/>
      <c r="E26" s="9"/>
      <c r="F26" s="9"/>
      <c r="G26" s="9"/>
      <c r="H26" s="9"/>
    </row>
    <row r="27" spans="2:13">
      <c r="B27" s="651" t="s">
        <v>578</v>
      </c>
      <c r="C27" s="57"/>
      <c r="D27" s="9"/>
      <c r="E27" s="9"/>
      <c r="F27" s="9"/>
      <c r="G27" s="9"/>
      <c r="H27" s="9"/>
    </row>
    <row r="28" spans="2:13" s="146" customFormat="1">
      <c r="B28" s="651" t="s">
        <v>577</v>
      </c>
      <c r="C28" s="57"/>
      <c r="D28" s="9"/>
      <c r="E28" s="9"/>
      <c r="F28" s="9"/>
      <c r="G28" s="9"/>
      <c r="H28" s="9"/>
    </row>
    <row r="29" spans="2:13" s="146" customFormat="1">
      <c r="B29" s="651" t="s">
        <v>579</v>
      </c>
      <c r="C29" s="57"/>
      <c r="D29" s="9"/>
      <c r="E29" s="9"/>
      <c r="F29" s="9"/>
      <c r="G29" s="9"/>
      <c r="H29" s="9"/>
    </row>
    <row r="30" spans="2:13" s="146" customFormat="1">
      <c r="B30" s="651" t="s">
        <v>580</v>
      </c>
      <c r="C30" s="57"/>
      <c r="D30" s="9"/>
      <c r="E30" s="9"/>
      <c r="F30" s="9"/>
      <c r="G30" s="9"/>
      <c r="H30" s="9"/>
    </row>
    <row r="31" spans="2:13">
      <c r="B31" s="651" t="s">
        <v>581</v>
      </c>
      <c r="C31" s="57"/>
      <c r="D31" s="9"/>
      <c r="E31" s="9"/>
      <c r="F31" s="9"/>
      <c r="G31" s="9"/>
      <c r="H31" s="9"/>
    </row>
    <row r="32" spans="2:13" s="146" customFormat="1">
      <c r="B32" s="651" t="s">
        <v>582</v>
      </c>
      <c r="C32" s="57"/>
      <c r="D32" s="9"/>
      <c r="E32" s="9"/>
      <c r="F32" s="9"/>
      <c r="G32" s="9"/>
      <c r="H32" s="9"/>
    </row>
    <row r="33" spans="2:8" s="146" customFormat="1">
      <c r="B33" s="651" t="s">
        <v>583</v>
      </c>
      <c r="C33" s="653"/>
      <c r="D33" s="9"/>
      <c r="E33" s="9"/>
      <c r="F33" s="9"/>
      <c r="G33" s="9"/>
      <c r="H33" s="9"/>
    </row>
    <row r="34" spans="2:8">
      <c r="B34" s="100"/>
      <c r="C34" s="57"/>
      <c r="D34" s="9"/>
      <c r="E34" s="9"/>
      <c r="F34" s="9"/>
      <c r="G34" s="9"/>
      <c r="H34" s="9"/>
    </row>
    <row r="35" spans="2:8">
      <c r="B35" s="650" t="s">
        <v>240</v>
      </c>
      <c r="C35" s="650"/>
      <c r="D35" s="9"/>
      <c r="E35" s="9"/>
      <c r="F35" s="9"/>
      <c r="G35" s="9"/>
      <c r="H35" s="9"/>
    </row>
    <row r="36" spans="2:8">
      <c r="B36" s="651" t="s">
        <v>465</v>
      </c>
      <c r="C36" s="57"/>
      <c r="D36" s="9"/>
      <c r="E36" s="9"/>
      <c r="F36" s="9"/>
      <c r="G36" s="9"/>
      <c r="H36" s="9"/>
    </row>
    <row r="37" spans="2:8">
      <c r="B37" s="651" t="s">
        <v>584</v>
      </c>
      <c r="C37" s="57"/>
      <c r="D37" s="9"/>
      <c r="E37" s="9"/>
      <c r="F37" s="9"/>
      <c r="G37" s="9"/>
      <c r="H37" s="9"/>
    </row>
    <row r="38" spans="2:8" s="146" customFormat="1">
      <c r="B38" s="651" t="s">
        <v>585</v>
      </c>
      <c r="C38" s="57"/>
      <c r="D38" s="9"/>
      <c r="E38" s="9"/>
      <c r="F38" s="9"/>
      <c r="G38" s="9"/>
      <c r="H38" s="9"/>
    </row>
    <row r="39" spans="2:8" s="146" customFormat="1">
      <c r="B39" s="651" t="s">
        <v>586</v>
      </c>
      <c r="C39" s="57"/>
      <c r="D39" s="9"/>
      <c r="E39" s="9"/>
      <c r="F39" s="9"/>
      <c r="G39" s="9"/>
      <c r="H39" s="9"/>
    </row>
    <row r="40" spans="2:8">
      <c r="B40" s="651" t="s">
        <v>587</v>
      </c>
      <c r="C40" s="57"/>
      <c r="D40" s="9"/>
      <c r="E40" s="9"/>
      <c r="F40" s="9"/>
      <c r="G40" s="9"/>
      <c r="H40" s="9"/>
    </row>
    <row r="41" spans="2:8" s="146" customFormat="1">
      <c r="B41" s="651" t="s">
        <v>588</v>
      </c>
      <c r="C41" s="57"/>
      <c r="D41" s="9"/>
      <c r="E41" s="9"/>
      <c r="F41" s="9"/>
      <c r="G41" s="9"/>
      <c r="H41" s="9"/>
    </row>
    <row r="42" spans="2:8">
      <c r="B42" s="651" t="s">
        <v>589</v>
      </c>
      <c r="C42" s="57"/>
      <c r="D42" s="9"/>
      <c r="E42" s="9"/>
      <c r="F42" s="9"/>
      <c r="G42" s="9"/>
      <c r="H42" s="9"/>
    </row>
    <row r="43" spans="2:8" s="146" customFormat="1">
      <c r="B43" s="651" t="s">
        <v>590</v>
      </c>
      <c r="C43" s="57"/>
      <c r="D43" s="9"/>
      <c r="E43" s="9"/>
      <c r="F43" s="9"/>
      <c r="G43" s="9"/>
      <c r="H43" s="9"/>
    </row>
    <row r="44" spans="2:8" s="146" customFormat="1">
      <c r="B44" s="651" t="s">
        <v>591</v>
      </c>
      <c r="C44" s="57"/>
      <c r="D44" s="9"/>
      <c r="E44" s="9"/>
      <c r="F44" s="9"/>
      <c r="G44" s="9"/>
      <c r="H44" s="9"/>
    </row>
    <row r="45" spans="2:8">
      <c r="B45" s="651" t="s">
        <v>592</v>
      </c>
      <c r="C45" s="57"/>
      <c r="D45" s="9"/>
      <c r="E45" s="9"/>
      <c r="F45" s="9"/>
      <c r="G45" s="9"/>
      <c r="H45" s="9"/>
    </row>
    <row r="46" spans="2:8">
      <c r="B46" s="651" t="s">
        <v>112</v>
      </c>
      <c r="C46" s="57"/>
      <c r="D46" s="9"/>
      <c r="E46" s="9"/>
      <c r="F46" s="9"/>
      <c r="G46" s="9"/>
      <c r="H46" s="9"/>
    </row>
    <row r="47" spans="2:8">
      <c r="B47" s="651" t="s">
        <v>593</v>
      </c>
      <c r="C47" s="57"/>
      <c r="D47" s="9"/>
      <c r="E47" s="9"/>
      <c r="F47" s="9"/>
      <c r="G47" s="9"/>
      <c r="H47" s="9"/>
    </row>
    <row r="48" spans="2:8">
      <c r="B48" s="651" t="s">
        <v>594</v>
      </c>
      <c r="C48" s="57"/>
      <c r="D48" s="9"/>
      <c r="E48" s="9"/>
      <c r="F48" s="9"/>
      <c r="G48" s="9"/>
      <c r="H48" s="9"/>
    </row>
    <row r="49" spans="2:8">
      <c r="B49" s="651" t="s">
        <v>595</v>
      </c>
      <c r="C49" s="57"/>
      <c r="D49" s="9"/>
      <c r="E49" s="9"/>
      <c r="F49" s="9"/>
      <c r="G49" s="9"/>
      <c r="H49" s="9"/>
    </row>
    <row r="50" spans="2:8" s="146" customFormat="1">
      <c r="B50" s="651" t="s">
        <v>596</v>
      </c>
      <c r="C50" s="57"/>
      <c r="D50" s="9"/>
      <c r="E50" s="9"/>
      <c r="F50" s="9"/>
      <c r="G50" s="9"/>
      <c r="H50" s="9"/>
    </row>
    <row r="51" spans="2:8">
      <c r="B51" s="651" t="s">
        <v>597</v>
      </c>
      <c r="C51" s="57"/>
      <c r="D51" s="9"/>
      <c r="E51" s="9"/>
      <c r="F51" s="9"/>
      <c r="G51" s="9"/>
      <c r="H51" s="9"/>
    </row>
    <row r="52" spans="2:8">
      <c r="B52" s="651" t="s">
        <v>598</v>
      </c>
      <c r="C52" s="57"/>
      <c r="D52" s="9"/>
      <c r="E52" s="9"/>
      <c r="F52" s="9"/>
      <c r="G52" s="9"/>
      <c r="H52" s="9"/>
    </row>
    <row r="53" spans="2:8">
      <c r="B53" s="651" t="s">
        <v>599</v>
      </c>
      <c r="C53" s="57"/>
      <c r="D53" s="9"/>
      <c r="E53" s="9"/>
      <c r="F53" s="9"/>
      <c r="G53" s="9"/>
      <c r="H53" s="9"/>
    </row>
    <row r="54" spans="2:8" s="146" customFormat="1">
      <c r="B54" s="651" t="s">
        <v>600</v>
      </c>
      <c r="C54" s="57"/>
      <c r="D54" s="9"/>
      <c r="E54" s="9"/>
      <c r="F54" s="9"/>
      <c r="G54" s="9"/>
      <c r="H54" s="9"/>
    </row>
    <row r="55" spans="2:8">
      <c r="B55" s="651" t="s">
        <v>601</v>
      </c>
      <c r="C55" s="57"/>
      <c r="D55" s="9"/>
      <c r="E55" s="9"/>
      <c r="F55" s="9"/>
      <c r="G55" s="9"/>
      <c r="H55" s="9"/>
    </row>
    <row r="56" spans="2:8" s="146" customFormat="1">
      <c r="B56" s="651" t="s">
        <v>602</v>
      </c>
      <c r="C56" s="57"/>
      <c r="D56" s="9"/>
      <c r="E56" s="9"/>
      <c r="F56" s="9"/>
      <c r="G56" s="9"/>
      <c r="H56" s="9"/>
    </row>
    <row r="57" spans="2:8">
      <c r="C57" s="384"/>
    </row>
    <row r="58" spans="2:8">
      <c r="B58" s="381"/>
      <c r="C58" s="385"/>
    </row>
    <row r="59" spans="2:8">
      <c r="B59" s="382"/>
      <c r="C59" s="385"/>
    </row>
    <row r="60" spans="2:8">
      <c r="B60" s="383"/>
      <c r="C60" s="385"/>
    </row>
    <row r="61" spans="2:8">
      <c r="B61" s="376"/>
      <c r="C61" s="376"/>
    </row>
    <row r="62" spans="2:8">
      <c r="B62" s="376"/>
      <c r="C62" s="376"/>
    </row>
  </sheetData>
  <customSheetViews>
    <customSheetView guid="{00BB8FC3-0B7F-4485-B1CD-FF164EC3970C}" fitToPage="1">
      <selection activeCell="A47" sqref="A47"/>
      <pageMargins left="0.7" right="0.7" top="0.78740157499999996" bottom="0.78740157499999996" header="0.3" footer="0.3"/>
      <pageSetup paperSize="9" scale="68" fitToHeight="0" orientation="portrait" r:id="rId1"/>
    </customSheetView>
    <customSheetView guid="{5DDDE19F-F10F-4514-A83C-F71CDD7BE512}" fitToPage="1">
      <selection activeCell="A47" sqref="A47"/>
      <pageMargins left="0.7" right="0.7" top="0.78740157499999996" bottom="0.78740157499999996" header="0.3" footer="0.3"/>
      <pageSetup paperSize="9" scale="68" fitToHeight="0" orientation="portrait" r:id="rId2"/>
    </customSheetView>
    <customSheetView guid="{9A6D0F5E-68D7-4772-8712-9975EE0A4B2C}" fitToPage="1">
      <selection activeCell="A47" sqref="A47"/>
      <pageMargins left="0.7" right="0.7" top="0.78740157499999996" bottom="0.78740157499999996" header="0.3" footer="0.3"/>
      <pageSetup paperSize="9" scale="68" fitToHeight="0" orientation="portrait" r:id="rId3"/>
    </customSheetView>
  </customSheetViews>
  <mergeCells count="2">
    <mergeCell ref="B1:H1"/>
    <mergeCell ref="B3:H3"/>
  </mergeCells>
  <hyperlinks>
    <hyperlink ref="B8" location="'Kurzprofil Vorarlberg'!A1" display="Kurzprofil Vorarlberg" xr:uid="{C1D537E3-C93D-4CEF-AF52-8693626A0B16}"/>
    <hyperlink ref="B9" location="Landesfläche!A1" display="Landesfläche" xr:uid="{23858277-FCE3-49D2-9ACD-9C4BCF8D0F98}"/>
    <hyperlink ref="B12" location="Bevölkerung!A1" display="Bevölkerung" xr:uid="{E5A32B40-4F8F-4453-9C41-C53FABC6D4C7}"/>
    <hyperlink ref="B13" location="'Beschäftigte u Grenzgänger'!A1" display="Beschäftigte u Grenzgänger" xr:uid="{E9B2DDE8-2920-4487-B38E-40C93BE62DC6}"/>
    <hyperlink ref="B15" location="Schulbesuch!A1" display="Schulbesuch" xr:uid="{C7B60CA3-3464-4EE6-811F-3C3549655597}"/>
    <hyperlink ref="B16" location="'Haushalte u Landtagswahlen'!A1" display="Haushalte u Landtagswahlen" xr:uid="{AB36688F-84D6-4E9D-A0FC-3524B60FA26D}"/>
    <hyperlink ref="B19" location="'Steuern, Abgaben, Landesbudget'!A1" display="Steuern, Abgaben, Landesbudget" xr:uid="{042317EC-2720-42A4-AB70-9290DE894CFD}"/>
    <hyperlink ref="B20" location="'Arbeitskosten, Preisindizes'!A1" display="Arbeitskosten, Preisindizes" xr:uid="{EEC2A0BB-943B-443C-82D0-80BCCAF69C04}"/>
    <hyperlink ref="B23" location="'Entwicklung Kammermitglieder'!A1" display="Entwicklung Kammermitglieder" xr:uid="{16D6ADFF-90B4-47EB-B70E-EE1F26ACFC42}"/>
    <hyperlink ref="B24" location="'Arbeitsstätten, Beschäftigte'!A1" display="Arbeitsstätten, Beschäftigte" xr:uid="{72DFDBA3-C385-4D62-8FA4-DBF35784CEE4}"/>
    <hyperlink ref="B27" location="'Größenkl GWH, Industrie'!A1" display="Größenklassen GWH, Industrie" xr:uid="{595A0E92-48D1-4E79-AFBE-433C5EF839F8}"/>
    <hyperlink ref="B28" location="'Größenkl Handel, Bank, Versich'!A1" display="Größenklassen Handel, Bank u Versicherung" xr:uid="{617FB866-68B6-4C49-A398-0F240E2D076A}"/>
    <hyperlink ref="B29" location="'Größenkl Trans, Verkehr, Touris'!A1" display="Größenklassen Transport, Verkehr, Tourismus" xr:uid="{86B32F2B-8463-47E6-8954-24CF5ACA0204}"/>
    <hyperlink ref="B30" location="'Größenkl IC, Überblick'!A1" display="Größenklassen Information u Consulting, Überblick" xr:uid="{6DA3AE1F-88FD-4182-A165-501F0FFF8ED0}"/>
    <hyperlink ref="B31" location="'Reg Besch gew Wirtschaft'!A1" display="Reg. Besch gew. Wirtschaft" xr:uid="{97A396AE-EDA3-41AF-8482-18F89C160F0B}"/>
    <hyperlink ref="B32" location="'WKMitglieder Bezirke u Rechtsfo'!A1" display="WKMitglieder Bezirke u. Rechtsformen" xr:uid="{58C33F63-21F3-4085-AF36-4D6D4EB7A862}"/>
    <hyperlink ref="B33" location="Unternehmensneugründungen!A1" display="Unternehmensneugründungen" xr:uid="{FCD05B1D-3AE0-44F2-9D21-82FEE0AEB6BA}"/>
    <hyperlink ref="B36" location="Bruttoregionalprodukt!A1" display="Bruttoregionalprodukt" xr:uid="{A4875D6E-6C35-45CF-B95E-0E8A99C138DE}"/>
    <hyperlink ref="B37" location="'Bruttoreginalprod je EW'!A1" display="Bruttoregionalprodukt je EW" xr:uid="{9349E280-2BE8-4E89-9B67-1D686A6F653B}"/>
    <hyperlink ref="B38" location="'Reale Bruttowertschöpfung'!A1" display="Reale Bruttowertschöpfung" xr:uid="{7217BC6D-991F-49B6-9739-57AD7FD20AC0}"/>
    <hyperlink ref="B39" location="'Nominelle Bruttowertschöpfung'!A1" display="Nominelle Bruttowertschöpfung" xr:uid="{C0C71CD7-20C4-4804-B84C-71FEC8BE7101}"/>
    <hyperlink ref="B40" location="Sachgüterproduktion!A1" display="Sachgüterproduktion " xr:uid="{30845D88-EBA4-4130-94BC-A9FBAD15B927}"/>
    <hyperlink ref="B41" location="'Sachgüterproduktion je EW'!A1" display="Sachgüterproduktion je EW" xr:uid="{49425801-DC1D-44E5-9345-E2199F8E2373}"/>
    <hyperlink ref="B42" location="' Industrieproduktion je EW'!A1" display="Industrieproduktion je EW" xr:uid="{4C6FC6F7-2341-4D9E-A462-C85C34F8646A}"/>
    <hyperlink ref="B43" location="'Industriebesch Bdl je 1000 EW'!A1" display="Industriebesch Bdl je 1000 EW" xr:uid="{F41CC75A-8792-492D-B210-AACE6F067A52}"/>
    <hyperlink ref="B44" location="Gewerbeproduktion!A1" display="Gewerbeproduktion" xr:uid="{FAB2A48D-2DEF-4DE1-83A6-919338F0BD13}"/>
    <hyperlink ref="B45" location="'Gebäude u. Wohnbautätigkeit'!A1" display="Gebäude u Wohnbautätigkeit" xr:uid="{74F59E5C-38C2-41CE-9C47-EF7A226CB9D6}"/>
    <hyperlink ref="B46" location="Handel!A1" display="Handel" xr:uid="{6DD0EEB0-C395-4828-B06E-CDE668BE4B99}"/>
    <hyperlink ref="B47" location="'Entwicklung Kaufkraft'!A1" display="Entwicklung Kaufkraft" xr:uid="{E57756F5-7A83-4EBA-B203-EF660D5B2B94}"/>
    <hyperlink ref="B48" location="Tourismus!A1" display="Tourismus" xr:uid="{CBE1EC7F-8A9C-40EB-A403-5EC760457866}"/>
    <hyperlink ref="B49" location="'Ankünfte Nächtigungen Regionen'!A1" display="Ankünfte, Nächtigungen Regionen" xr:uid="{C02643A3-145F-4387-A2C7-A7CCC00952FA}"/>
    <hyperlink ref="B50" location="' Verkehr Bestand Vlb'!A1" display="Verkehr Bestand Vlb" xr:uid="{F3A65131-CAA4-4DB9-B847-DCAD97479FE5}"/>
    <hyperlink ref="B51" location="'Verkehr LKW, Seilbahnen'!A1" display="Verkehr LKW, Seilbahnen" xr:uid="{94B39B81-31F3-4DCF-9114-5B9C2A3DB1A8}"/>
    <hyperlink ref="B52" location="'Entwicklung Außenhandel'!A1" display="Entwicklung Außenhandel" xr:uid="{CE7EBCB6-841E-4D64-BA55-A29FAB1985BA}"/>
    <hyperlink ref="B53" location="'Exporte WRäumen u WGruppen'!A1" display="Exporte WRäume u WGruppen" xr:uid="{2B192044-9EDF-48CB-B0BD-C8D8A48CD862}"/>
    <hyperlink ref="B54" location="'Energieverbrauch Energieträger'!A1" display="Energieverbrauch Energieträger" xr:uid="{B423FE02-7C1F-48E5-B3FB-C37A2F3E041B}"/>
    <hyperlink ref="B55" location="'E-Verbrauch Anteile Energieträg'!A1" display="E-Verbrauch Anteile Energieträger" xr:uid="{6A6921DC-BC72-46B9-B968-5C668DA85D22}"/>
    <hyperlink ref="B56" location="Überblick!A1" display="Überblick" xr:uid="{A883E526-404D-489E-9BAC-04D1B10FAD2E}"/>
  </hyperlinks>
  <pageMargins left="0.70866141732283472" right="0.70866141732283472" top="0.78740157480314965" bottom="0.78740157480314965" header="0.31496062992125984" footer="0.31496062992125984"/>
  <pageSetup paperSize="9" scale="70" fitToHeight="0" orientation="portrait" r:id="rId4"/>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W53"/>
  <sheetViews>
    <sheetView showGridLines="0" topLeftCell="A13" zoomScaleNormal="100" workbookViewId="0">
      <selection activeCell="A49" sqref="A49"/>
    </sheetView>
  </sheetViews>
  <sheetFormatPr baseColWidth="10" defaultRowHeight="15"/>
  <cols>
    <col min="1" max="1" width="35.28515625" customWidth="1"/>
    <col min="2" max="2" width="21.7109375" customWidth="1"/>
    <col min="3" max="3" width="13.85546875" customWidth="1"/>
  </cols>
  <sheetData>
    <row r="1" spans="1:16" s="146" customFormat="1" ht="39.75" customHeight="1">
      <c r="A1" s="756" t="s">
        <v>142</v>
      </c>
      <c r="B1" s="756"/>
      <c r="C1" s="756"/>
      <c r="D1" s="756"/>
      <c r="E1" s="756"/>
      <c r="F1" s="21"/>
      <c r="G1" s="21"/>
    </row>
    <row r="2" spans="1:16" s="146" customFormat="1" ht="15" customHeight="1">
      <c r="A2" s="756"/>
      <c r="B2" s="756"/>
      <c r="C2" s="756"/>
      <c r="D2" s="756"/>
      <c r="E2" s="756"/>
      <c r="F2" s="21"/>
      <c r="G2" s="21"/>
    </row>
    <row r="3" spans="1:16" ht="15.95" customHeight="1">
      <c r="F3" s="21"/>
      <c r="G3" s="21"/>
    </row>
    <row r="4" spans="1:16" ht="15.95" customHeight="1">
      <c r="A4" s="467" t="s">
        <v>491</v>
      </c>
      <c r="B4" s="672"/>
      <c r="C4" s="673"/>
      <c r="D4" s="670"/>
      <c r="E4" s="674"/>
      <c r="F4" s="21"/>
      <c r="G4" s="21"/>
    </row>
    <row r="5" spans="1:16" ht="15.95" customHeight="1">
      <c r="A5" s="50"/>
      <c r="B5" s="22"/>
      <c r="C5" s="22"/>
      <c r="D5" s="38"/>
      <c r="E5" s="22"/>
      <c r="F5" s="21"/>
      <c r="G5" s="21"/>
    </row>
    <row r="6" spans="1:16" ht="15.95" customHeight="1">
      <c r="A6" s="4" t="s">
        <v>649</v>
      </c>
      <c r="B6" s="9"/>
      <c r="C6" s="9"/>
      <c r="D6" s="134"/>
      <c r="E6" s="233"/>
      <c r="F6" s="21"/>
      <c r="G6" s="21"/>
    </row>
    <row r="7" spans="1:16" ht="15.95" customHeight="1">
      <c r="A7" s="9"/>
      <c r="B7" s="9"/>
      <c r="C7" s="9"/>
      <c r="D7" s="134"/>
      <c r="E7" s="233"/>
      <c r="F7" s="21"/>
      <c r="G7" s="21"/>
    </row>
    <row r="8" spans="1:16" ht="15.95" customHeight="1">
      <c r="A8" s="368" t="s">
        <v>144</v>
      </c>
      <c r="B8" s="368" t="s">
        <v>307</v>
      </c>
      <c r="C8" s="368" t="s">
        <v>105</v>
      </c>
      <c r="D8" s="609" t="s">
        <v>125</v>
      </c>
      <c r="E8" s="368" t="s">
        <v>105</v>
      </c>
      <c r="F8" s="21"/>
      <c r="G8" s="21"/>
    </row>
    <row r="9" spans="1:16" ht="15.95" customHeight="1">
      <c r="A9" s="129" t="s">
        <v>306</v>
      </c>
      <c r="B9" s="150">
        <v>830</v>
      </c>
      <c r="C9" s="188">
        <f>B9*100/$B$12</f>
        <v>85.390946502057616</v>
      </c>
      <c r="D9" s="331">
        <v>2199</v>
      </c>
      <c r="E9" s="171">
        <f>D9*100/$D$12</f>
        <v>37.4170495150587</v>
      </c>
      <c r="F9" s="21"/>
      <c r="G9" s="21"/>
    </row>
    <row r="10" spans="1:16" ht="15.95" customHeight="1">
      <c r="A10" s="129" t="s">
        <v>304</v>
      </c>
      <c r="B10" s="150">
        <v>130</v>
      </c>
      <c r="C10" s="188">
        <f>B10*100/$B$12</f>
        <v>13.374485596707819</v>
      </c>
      <c r="D10" s="331">
        <v>2399</v>
      </c>
      <c r="E10" s="171">
        <f>D10*100/$D$12</f>
        <v>40.82014633316318</v>
      </c>
      <c r="F10" s="21"/>
      <c r="G10" s="21"/>
    </row>
    <row r="11" spans="1:16" ht="15.95" customHeight="1">
      <c r="A11" s="129" t="s">
        <v>489</v>
      </c>
      <c r="B11" s="150">
        <v>12</v>
      </c>
      <c r="C11" s="188">
        <f>B11*100/$B$12</f>
        <v>1.2345679012345678</v>
      </c>
      <c r="D11" s="331">
        <v>2101</v>
      </c>
      <c r="E11" s="171">
        <f>D11*100/$D$12</f>
        <v>35.749532074187513</v>
      </c>
      <c r="F11" s="21"/>
      <c r="G11" s="21"/>
    </row>
    <row r="12" spans="1:16" ht="15.95" customHeight="1">
      <c r="A12" s="441" t="s">
        <v>47</v>
      </c>
      <c r="B12" s="471">
        <f>SUM(B9:B11)</f>
        <v>972</v>
      </c>
      <c r="C12" s="583">
        <f>SUM(C9:C11)</f>
        <v>100</v>
      </c>
      <c r="D12" s="570">
        <v>5877</v>
      </c>
      <c r="E12" s="582">
        <v>100</v>
      </c>
      <c r="F12" s="21"/>
      <c r="G12" s="21"/>
    </row>
    <row r="13" spans="1:16" ht="15.95" customHeight="1"/>
    <row r="14" spans="1:16" ht="15.95" customHeight="1"/>
    <row r="15" spans="1:16" ht="15.95" customHeight="1"/>
    <row r="16" spans="1:16" ht="15.95" customHeight="1">
      <c r="A16" s="441" t="s">
        <v>149</v>
      </c>
      <c r="B16" s="463"/>
      <c r="C16" s="463"/>
      <c r="D16" s="463"/>
      <c r="E16" s="467"/>
      <c r="F16" s="219"/>
      <c r="G16" s="219"/>
      <c r="H16" s="9"/>
      <c r="I16" s="9"/>
      <c r="J16" s="9"/>
      <c r="K16" s="9"/>
      <c r="L16" s="9"/>
      <c r="M16" s="9"/>
      <c r="N16" s="9"/>
      <c r="O16" s="9"/>
      <c r="P16" s="9"/>
    </row>
    <row r="17" spans="1:23" ht="15.95" customHeight="1">
      <c r="A17" s="9" t="s">
        <v>657</v>
      </c>
      <c r="B17" s="9"/>
      <c r="C17" s="612"/>
      <c r="D17" s="9"/>
      <c r="E17" s="9"/>
      <c r="F17" s="219"/>
      <c r="G17" s="219"/>
      <c r="H17" s="9"/>
      <c r="I17" s="9"/>
      <c r="J17" s="9"/>
      <c r="K17" s="9"/>
      <c r="L17" s="9"/>
      <c r="M17" s="9"/>
      <c r="N17" s="9"/>
      <c r="O17" s="9"/>
      <c r="P17" s="9"/>
    </row>
    <row r="18" spans="1:23" ht="15.95" customHeight="1">
      <c r="A18" s="9"/>
      <c r="B18" s="9"/>
      <c r="C18" s="612"/>
      <c r="D18" s="9"/>
      <c r="E18" s="9"/>
      <c r="F18" s="219"/>
      <c r="G18" s="219"/>
      <c r="H18" s="9"/>
      <c r="I18" s="9"/>
      <c r="J18" s="9"/>
      <c r="K18" s="9"/>
      <c r="L18" s="9"/>
      <c r="M18" s="9"/>
      <c r="N18" s="9"/>
      <c r="O18" s="9"/>
      <c r="P18" s="9"/>
      <c r="Q18" s="79"/>
      <c r="R18" s="79"/>
      <c r="S18" s="79"/>
      <c r="T18" s="79"/>
      <c r="W18" s="79"/>
    </row>
    <row r="19" spans="1:23" ht="15.95" customHeight="1">
      <c r="A19" s="9"/>
      <c r="B19" s="9" t="s">
        <v>137</v>
      </c>
      <c r="C19" s="612" t="s">
        <v>125</v>
      </c>
      <c r="D19" s="9" t="s">
        <v>137</v>
      </c>
      <c r="E19" s="612" t="s">
        <v>125</v>
      </c>
      <c r="F19" s="219"/>
      <c r="G19" s="744" t="s">
        <v>137</v>
      </c>
      <c r="H19" s="665"/>
      <c r="I19" s="665"/>
      <c r="J19" s="665"/>
      <c r="K19" s="665"/>
      <c r="L19" s="665"/>
      <c r="M19" s="665"/>
      <c r="N19" s="665"/>
      <c r="O19" s="665"/>
      <c r="P19" s="9"/>
    </row>
    <row r="20" spans="1:23" ht="15.95" customHeight="1">
      <c r="A20" s="9" t="s">
        <v>138</v>
      </c>
      <c r="B20" s="613">
        <f>D20/$D$24</f>
        <v>0.75459688826025462</v>
      </c>
      <c r="C20" s="613">
        <f>E20/$E$24</f>
        <v>0.15596404436253111</v>
      </c>
      <c r="D20" s="321">
        <v>6402</v>
      </c>
      <c r="E20" s="321">
        <v>19294</v>
      </c>
      <c r="F20" s="219"/>
      <c r="G20" s="744">
        <v>2214</v>
      </c>
      <c r="H20" s="665">
        <v>158</v>
      </c>
      <c r="I20" s="665">
        <v>1589</v>
      </c>
      <c r="J20" s="665">
        <v>13</v>
      </c>
      <c r="K20" s="665">
        <v>295</v>
      </c>
      <c r="L20" s="665">
        <v>1105</v>
      </c>
      <c r="M20" s="665">
        <v>801</v>
      </c>
      <c r="N20" s="665">
        <f>SUM(G20:M20)</f>
        <v>6175</v>
      </c>
      <c r="O20" s="666">
        <v>6402</v>
      </c>
      <c r="P20" s="9"/>
    </row>
    <row r="21" spans="1:23" ht="15.95" customHeight="1">
      <c r="A21" s="9" t="s">
        <v>139</v>
      </c>
      <c r="B21" s="613">
        <f>D21/$D$24</f>
        <v>0.20002357378595004</v>
      </c>
      <c r="C21" s="613">
        <f>E21/$E$24</f>
        <v>0.2796585507808711</v>
      </c>
      <c r="D21" s="321">
        <v>1697</v>
      </c>
      <c r="E21" s="321">
        <v>34596</v>
      </c>
      <c r="F21" s="219"/>
      <c r="G21" s="744">
        <v>598</v>
      </c>
      <c r="H21" s="665">
        <v>75</v>
      </c>
      <c r="I21" s="665">
        <v>348</v>
      </c>
      <c r="J21" s="665">
        <v>22</v>
      </c>
      <c r="K21" s="665">
        <v>131</v>
      </c>
      <c r="L21" s="665">
        <v>216</v>
      </c>
      <c r="M21" s="665">
        <v>115</v>
      </c>
      <c r="N21" s="665">
        <f>SUM(G21:M21)</f>
        <v>1505</v>
      </c>
      <c r="O21" s="666">
        <v>1697</v>
      </c>
      <c r="P21" s="9"/>
    </row>
    <row r="22" spans="1:23" ht="15.95" customHeight="1">
      <c r="A22" s="9" t="s">
        <v>140</v>
      </c>
      <c r="B22" s="613">
        <f>D22/$D$24</f>
        <v>3.8661008958038659E-2</v>
      </c>
      <c r="C22" s="613">
        <f>E22/$E$24</f>
        <v>0.2620525754195363</v>
      </c>
      <c r="D22" s="321">
        <v>328</v>
      </c>
      <c r="E22" s="321">
        <v>32418</v>
      </c>
      <c r="F22" s="219"/>
      <c r="G22" s="744">
        <v>97</v>
      </c>
      <c r="H22" s="665">
        <v>53</v>
      </c>
      <c r="I22" s="665">
        <v>50</v>
      </c>
      <c r="J22" s="665">
        <v>17</v>
      </c>
      <c r="K22" s="665">
        <v>22</v>
      </c>
      <c r="L22" s="665">
        <v>28</v>
      </c>
      <c r="M22" s="665">
        <v>14</v>
      </c>
      <c r="N22" s="665">
        <f>SUM(G22:M22)</f>
        <v>281</v>
      </c>
      <c r="O22" s="666">
        <v>328</v>
      </c>
      <c r="P22" s="9"/>
    </row>
    <row r="23" spans="1:23" ht="15.95" customHeight="1">
      <c r="A23" s="9" t="s">
        <v>141</v>
      </c>
      <c r="B23" s="613">
        <f>D23/$D$24</f>
        <v>6.7185289957567189E-3</v>
      </c>
      <c r="C23" s="613">
        <f>E23/$E$24</f>
        <v>0.30231674588547225</v>
      </c>
      <c r="D23" s="321">
        <v>57</v>
      </c>
      <c r="E23" s="321">
        <v>37399</v>
      </c>
      <c r="F23" s="219"/>
      <c r="G23" s="744">
        <v>11</v>
      </c>
      <c r="H23" s="665">
        <v>27</v>
      </c>
      <c r="I23" s="665">
        <v>8</v>
      </c>
      <c r="J23" s="665">
        <v>3</v>
      </c>
      <c r="K23" s="665">
        <v>5</v>
      </c>
      <c r="L23" s="665">
        <v>1</v>
      </c>
      <c r="M23" s="665">
        <v>1</v>
      </c>
      <c r="N23" s="665">
        <f>SUM(G23:M23)</f>
        <v>56</v>
      </c>
      <c r="O23" s="666">
        <v>57</v>
      </c>
      <c r="P23" s="9"/>
    </row>
    <row r="24" spans="1:23" ht="15.95" customHeight="1">
      <c r="A24" s="441" t="s">
        <v>47</v>
      </c>
      <c r="B24" s="471"/>
      <c r="C24" s="441"/>
      <c r="D24" s="486">
        <v>8484</v>
      </c>
      <c r="E24" s="486">
        <v>123708</v>
      </c>
      <c r="F24" s="219"/>
      <c r="G24" s="744"/>
      <c r="H24" s="744"/>
      <c r="I24" s="744"/>
      <c r="J24" s="744"/>
      <c r="K24" s="744"/>
      <c r="L24" s="744"/>
      <c r="M24" s="744"/>
      <c r="N24" s="665">
        <f>SUM(N20:N23)</f>
        <v>8017</v>
      </c>
      <c r="O24" s="666">
        <f>SUM(O20:O23)</f>
        <v>8484</v>
      </c>
      <c r="P24" s="9"/>
    </row>
    <row r="25" spans="1:23" ht="15.95" customHeight="1">
      <c r="A25" s="219"/>
      <c r="B25" s="219"/>
      <c r="C25" s="219"/>
      <c r="D25" s="219"/>
      <c r="E25" s="219"/>
      <c r="F25" s="219"/>
      <c r="G25" s="744"/>
      <c r="H25" s="665"/>
      <c r="I25" s="665"/>
      <c r="J25" s="665"/>
      <c r="K25" s="665"/>
      <c r="L25" s="665"/>
      <c r="M25" s="665"/>
      <c r="N25" s="665"/>
      <c r="O25" s="665"/>
      <c r="P25" s="79"/>
    </row>
    <row r="26" spans="1:23" ht="15.95" customHeight="1">
      <c r="A26" s="219"/>
      <c r="B26" s="219"/>
      <c r="C26" s="219"/>
      <c r="D26" s="219"/>
      <c r="E26" s="219"/>
      <c r="F26" s="219"/>
      <c r="G26" s="744"/>
      <c r="H26" s="665"/>
      <c r="I26" s="665"/>
      <c r="J26" s="665"/>
      <c r="K26" s="665"/>
      <c r="L26" s="665"/>
      <c r="M26" s="665"/>
      <c r="N26" s="665"/>
      <c r="O26" s="665"/>
      <c r="P26" s="9"/>
    </row>
    <row r="27" spans="1:23" ht="15.95" customHeight="1">
      <c r="A27" s="219"/>
      <c r="B27" s="219"/>
      <c r="C27" s="219"/>
      <c r="D27" s="219"/>
      <c r="E27" s="219"/>
      <c r="F27" s="219"/>
      <c r="G27" s="665" t="s">
        <v>125</v>
      </c>
      <c r="H27" s="665"/>
      <c r="I27" s="665"/>
      <c r="J27" s="665"/>
      <c r="K27" s="665"/>
      <c r="L27" s="665"/>
      <c r="M27" s="665"/>
      <c r="N27" s="665"/>
      <c r="O27" s="665"/>
      <c r="P27" s="9"/>
    </row>
    <row r="28" spans="1:23" ht="15.95" customHeight="1">
      <c r="A28" s="219"/>
      <c r="B28" s="219"/>
      <c r="C28" s="219"/>
      <c r="D28" s="219"/>
      <c r="E28" s="219"/>
      <c r="F28" s="219"/>
      <c r="G28" s="665">
        <v>7002</v>
      </c>
      <c r="H28" s="665">
        <v>486</v>
      </c>
      <c r="I28" s="665">
        <v>4528</v>
      </c>
      <c r="J28" s="665">
        <v>40</v>
      </c>
      <c r="K28" s="665">
        <v>1033</v>
      </c>
      <c r="L28" s="665">
        <v>3329</v>
      </c>
      <c r="M28" s="665">
        <v>2064</v>
      </c>
      <c r="N28" s="665">
        <f>SUM(G28:M28)</f>
        <v>18482</v>
      </c>
      <c r="O28" s="666">
        <v>19294</v>
      </c>
      <c r="P28" s="9"/>
    </row>
    <row r="29" spans="1:23" ht="15.95" customHeight="1">
      <c r="A29" s="219"/>
      <c r="B29" s="219"/>
      <c r="C29" s="219"/>
      <c r="D29" s="219"/>
      <c r="E29" s="219"/>
      <c r="F29" s="219"/>
      <c r="G29" s="665">
        <v>12026</v>
      </c>
      <c r="H29" s="665">
        <v>1886</v>
      </c>
      <c r="I29" s="665">
        <v>6849</v>
      </c>
      <c r="J29" s="665">
        <v>565</v>
      </c>
      <c r="K29" s="665">
        <v>2525</v>
      </c>
      <c r="L29" s="665">
        <v>4413</v>
      </c>
      <c r="M29" s="665">
        <v>2090</v>
      </c>
      <c r="N29" s="665">
        <f>SUM(G29:M29)</f>
        <v>30354</v>
      </c>
      <c r="O29" s="666">
        <v>34596</v>
      </c>
      <c r="P29" s="9"/>
    </row>
    <row r="30" spans="1:23" ht="15.95" customHeight="1">
      <c r="A30" s="219"/>
      <c r="B30" s="219"/>
      <c r="C30" s="219"/>
      <c r="D30" s="219"/>
      <c r="E30" s="219"/>
      <c r="F30" s="219"/>
      <c r="G30" s="665">
        <v>9665</v>
      </c>
      <c r="H30" s="665">
        <v>6146</v>
      </c>
      <c r="I30" s="665">
        <v>4623</v>
      </c>
      <c r="J30" s="665">
        <v>2304</v>
      </c>
      <c r="K30" s="665">
        <v>2000</v>
      </c>
      <c r="L30" s="665">
        <v>2360</v>
      </c>
      <c r="M30" s="665">
        <v>1001</v>
      </c>
      <c r="N30" s="665">
        <f>SUM(G30:M30)</f>
        <v>28099</v>
      </c>
      <c r="O30" s="666">
        <v>32418</v>
      </c>
      <c r="P30" s="9"/>
    </row>
    <row r="31" spans="1:23" ht="15.95" customHeight="1">
      <c r="A31" s="219"/>
      <c r="B31" s="219"/>
      <c r="C31" s="219"/>
      <c r="D31" s="219"/>
      <c r="E31" s="219"/>
      <c r="F31" s="219"/>
      <c r="G31" s="665">
        <v>5002</v>
      </c>
      <c r="H31" s="665">
        <v>20923</v>
      </c>
      <c r="I31" s="665">
        <v>4877</v>
      </c>
      <c r="J31" s="665">
        <v>1364</v>
      </c>
      <c r="K31" s="665">
        <v>2980</v>
      </c>
      <c r="L31" s="665">
        <v>428</v>
      </c>
      <c r="M31" s="665">
        <v>473</v>
      </c>
      <c r="N31" s="665">
        <f>SUM(G31:M31)</f>
        <v>36047</v>
      </c>
      <c r="O31" s="666">
        <v>37399</v>
      </c>
      <c r="P31" s="9"/>
    </row>
    <row r="32" spans="1:23" ht="15.95" customHeight="1">
      <c r="A32" s="219"/>
      <c r="B32" s="219"/>
      <c r="C32" s="219"/>
      <c r="D32" s="219"/>
      <c r="E32" s="219"/>
      <c r="F32" s="219"/>
      <c r="G32" s="665"/>
      <c r="H32" s="665"/>
      <c r="I32" s="665"/>
      <c r="J32" s="665"/>
      <c r="K32" s="665"/>
      <c r="L32" s="665"/>
      <c r="M32" s="665"/>
      <c r="N32" s="665">
        <f>SUM(N28:N31)</f>
        <v>112982</v>
      </c>
      <c r="O32" s="666">
        <f>SUM(O28:O31)</f>
        <v>123707</v>
      </c>
      <c r="P32" s="9"/>
    </row>
    <row r="33" spans="1:16" ht="15.95" customHeight="1">
      <c r="A33" s="219"/>
      <c r="B33" s="219"/>
      <c r="C33" s="219"/>
      <c r="D33" s="219"/>
      <c r="E33" s="219"/>
      <c r="F33" s="219"/>
      <c r="G33" s="744"/>
      <c r="H33" s="665"/>
      <c r="I33" s="665"/>
      <c r="J33" s="665"/>
      <c r="K33" s="665"/>
      <c r="L33" s="665"/>
      <c r="M33" s="665"/>
      <c r="N33" s="665"/>
      <c r="O33" s="665"/>
      <c r="P33" s="9"/>
    </row>
    <row r="34" spans="1:16" ht="15.95" customHeight="1">
      <c r="A34" s="219"/>
      <c r="B34" s="219"/>
      <c r="C34" s="219"/>
      <c r="D34" s="219"/>
      <c r="E34" s="219"/>
      <c r="F34" s="219"/>
      <c r="G34" s="219"/>
      <c r="H34" s="9"/>
      <c r="I34" s="9"/>
      <c r="J34" s="9"/>
      <c r="K34" s="9"/>
      <c r="L34" s="9"/>
      <c r="M34" s="9"/>
      <c r="N34" s="9"/>
      <c r="O34" s="9"/>
      <c r="P34" s="9"/>
    </row>
    <row r="35" spans="1:16" ht="15.95" customHeight="1">
      <c r="A35" s="219"/>
      <c r="B35" s="219"/>
      <c r="C35" s="219"/>
      <c r="D35" s="219"/>
      <c r="E35" s="219"/>
      <c r="F35" s="219"/>
      <c r="G35" s="219"/>
      <c r="H35" s="9"/>
      <c r="I35" s="9"/>
      <c r="J35" s="9"/>
      <c r="K35" s="9"/>
      <c r="L35" s="9"/>
      <c r="M35" s="9"/>
      <c r="N35" s="9"/>
      <c r="O35" s="9"/>
      <c r="P35" s="9"/>
    </row>
    <row r="36" spans="1:16" ht="15.95" customHeight="1">
      <c r="A36" s="219"/>
      <c r="B36" s="219"/>
      <c r="C36" s="219"/>
      <c r="D36" s="219"/>
      <c r="E36" s="219"/>
      <c r="F36" s="219"/>
      <c r="G36" s="219"/>
      <c r="H36" s="9"/>
      <c r="I36" s="9"/>
      <c r="J36" s="9"/>
      <c r="K36" s="9"/>
      <c r="L36" s="9"/>
      <c r="M36" s="9"/>
      <c r="N36" s="9"/>
      <c r="O36" s="9"/>
      <c r="P36" s="9"/>
    </row>
    <row r="37" spans="1:16" ht="15.95" customHeight="1">
      <c r="A37" s="219"/>
      <c r="B37" s="219"/>
      <c r="C37" s="219"/>
      <c r="D37" s="219"/>
      <c r="E37" s="219"/>
      <c r="F37" s="219"/>
      <c r="G37" s="219"/>
      <c r="H37" s="9"/>
      <c r="I37" s="9"/>
      <c r="J37" s="9"/>
      <c r="K37" s="9"/>
      <c r="L37" s="9"/>
      <c r="M37" s="9"/>
      <c r="N37" s="9"/>
      <c r="O37" s="9"/>
      <c r="P37" s="9"/>
    </row>
    <row r="38" spans="1:16" ht="15.95" customHeight="1">
      <c r="A38" s="219"/>
      <c r="B38" s="219"/>
      <c r="C38" s="219"/>
      <c r="D38" s="219"/>
      <c r="E38" s="219"/>
      <c r="F38" s="219"/>
      <c r="G38" s="219"/>
      <c r="H38" s="9"/>
      <c r="I38" s="9"/>
      <c r="J38" s="9"/>
      <c r="K38" s="9"/>
      <c r="L38" s="9"/>
      <c r="M38" s="9"/>
      <c r="N38" s="9"/>
      <c r="O38" s="9"/>
      <c r="P38" s="9"/>
    </row>
    <row r="39" spans="1:16" ht="15.95" customHeight="1">
      <c r="A39" s="219"/>
      <c r="B39" s="219"/>
      <c r="C39" s="219"/>
      <c r="D39" s="219"/>
      <c r="E39" s="219"/>
      <c r="F39" s="219"/>
      <c r="G39" s="219"/>
      <c r="H39" s="9"/>
      <c r="I39" s="9"/>
      <c r="J39" s="9"/>
      <c r="K39" s="9"/>
      <c r="L39" s="9"/>
      <c r="M39" s="9"/>
      <c r="N39" s="9"/>
      <c r="O39" s="9"/>
      <c r="P39" s="9"/>
    </row>
    <row r="40" spans="1:16" s="146" customFormat="1" ht="15.95" customHeight="1">
      <c r="A40" s="219"/>
      <c r="B40" s="219"/>
      <c r="C40" s="219"/>
      <c r="D40" s="219"/>
      <c r="E40" s="219"/>
      <c r="F40" s="219"/>
      <c r="G40" s="219"/>
      <c r="H40" s="9"/>
      <c r="I40" s="9"/>
      <c r="J40" s="9"/>
      <c r="K40" s="9"/>
      <c r="L40" s="9"/>
      <c r="M40" s="9"/>
      <c r="N40" s="9"/>
      <c r="O40" s="9"/>
      <c r="P40" s="9"/>
    </row>
    <row r="41" spans="1:16" s="146" customFormat="1" ht="15.95" customHeight="1">
      <c r="A41" s="219"/>
      <c r="B41" s="219"/>
      <c r="C41" s="219"/>
      <c r="D41" s="219"/>
      <c r="E41" s="219"/>
      <c r="F41" s="219"/>
      <c r="G41" s="219"/>
      <c r="H41" s="9"/>
      <c r="I41" s="9"/>
      <c r="J41" s="9"/>
      <c r="K41" s="9"/>
      <c r="L41" s="9"/>
      <c r="M41" s="9"/>
      <c r="N41" s="9"/>
      <c r="O41" s="9"/>
      <c r="P41" s="9"/>
    </row>
    <row r="42" spans="1:16" ht="15.95" customHeight="1">
      <c r="A42" s="219"/>
      <c r="B42" s="219"/>
      <c r="C42" s="219"/>
      <c r="D42" s="219"/>
      <c r="E42" s="219"/>
      <c r="F42" s="219"/>
      <c r="G42" s="219"/>
      <c r="H42" s="9"/>
      <c r="I42" s="9"/>
      <c r="J42" s="9"/>
      <c r="K42" s="9"/>
      <c r="L42" s="9"/>
      <c r="M42" s="9"/>
      <c r="N42" s="9"/>
      <c r="O42" s="9"/>
      <c r="P42" s="9"/>
    </row>
    <row r="43" spans="1:16" s="146" customFormat="1" ht="15.95" customHeight="1">
      <c r="A43" s="219"/>
      <c r="B43" s="219"/>
      <c r="C43" s="219"/>
      <c r="D43" s="219"/>
      <c r="E43" s="219"/>
      <c r="F43" s="219"/>
      <c r="G43" s="219"/>
      <c r="H43" s="9"/>
      <c r="I43" s="9"/>
      <c r="J43" s="9"/>
      <c r="K43" s="9"/>
      <c r="L43" s="9"/>
      <c r="M43" s="9"/>
      <c r="N43" s="9"/>
      <c r="O43" s="9"/>
      <c r="P43" s="9"/>
    </row>
    <row r="44" spans="1:16" ht="15.95" customHeight="1">
      <c r="A44" s="219"/>
      <c r="B44" s="219"/>
      <c r="C44" s="219"/>
      <c r="D44" s="219"/>
      <c r="E44" s="219"/>
      <c r="F44" s="219"/>
      <c r="G44" s="219"/>
      <c r="H44" s="9"/>
      <c r="I44" s="9"/>
      <c r="J44" s="9"/>
      <c r="K44" s="9"/>
      <c r="L44" s="9"/>
      <c r="M44" s="9"/>
      <c r="N44" s="9"/>
      <c r="O44" s="9"/>
      <c r="P44" s="9"/>
    </row>
    <row r="45" spans="1:16" ht="15.95" customHeight="1">
      <c r="A45" s="219"/>
      <c r="B45" s="219"/>
      <c r="C45" s="219"/>
      <c r="D45" s="219"/>
      <c r="E45" s="219"/>
      <c r="F45" s="219"/>
      <c r="G45" s="219"/>
      <c r="H45" s="9"/>
      <c r="I45" s="9"/>
      <c r="J45" s="9"/>
      <c r="K45" s="9"/>
      <c r="L45" s="9"/>
      <c r="M45" s="9"/>
      <c r="N45" s="9"/>
      <c r="O45" s="9"/>
      <c r="P45" s="9"/>
    </row>
    <row r="46" spans="1:16" ht="15.95" customHeight="1">
      <c r="A46" s="219"/>
      <c r="B46" s="219"/>
      <c r="C46" s="219"/>
      <c r="D46" s="219"/>
      <c r="E46" s="219"/>
      <c r="F46" s="219"/>
      <c r="G46" s="219"/>
      <c r="H46" s="9"/>
      <c r="I46" s="9"/>
      <c r="J46" s="9"/>
      <c r="K46" s="9"/>
      <c r="L46" s="9"/>
      <c r="M46" s="9"/>
      <c r="N46" s="9"/>
      <c r="O46" s="9"/>
      <c r="P46" s="9"/>
    </row>
    <row r="47" spans="1:16" ht="15.95" customHeight="1">
      <c r="A47" s="219"/>
      <c r="B47" s="219"/>
      <c r="C47" s="219"/>
      <c r="D47" s="219"/>
      <c r="E47" s="219"/>
      <c r="F47" s="219"/>
      <c r="G47" s="219"/>
      <c r="H47" s="9"/>
      <c r="I47" s="9"/>
      <c r="J47" s="9"/>
      <c r="K47" s="9"/>
      <c r="L47" s="9"/>
      <c r="M47" s="9"/>
      <c r="N47" s="9"/>
      <c r="O47" s="9"/>
      <c r="P47" s="9"/>
    </row>
    <row r="48" spans="1:16" ht="15.95" customHeight="1">
      <c r="A48" s="352" t="s">
        <v>725</v>
      </c>
      <c r="B48" s="352"/>
      <c r="C48" s="352"/>
      <c r="D48" s="352"/>
      <c r="E48" s="352"/>
      <c r="F48" s="352"/>
      <c r="G48" s="352"/>
      <c r="H48" s="352"/>
      <c r="I48" s="66"/>
      <c r="J48" s="9"/>
      <c r="K48" s="9"/>
      <c r="L48" s="9"/>
      <c r="M48" s="9"/>
      <c r="N48" s="9"/>
      <c r="O48" s="9"/>
      <c r="P48" s="9"/>
    </row>
    <row r="49" spans="1:16" ht="15.95" customHeight="1">
      <c r="A49" s="741" t="s">
        <v>490</v>
      </c>
      <c r="B49" s="741"/>
      <c r="C49" s="741"/>
      <c r="D49" s="741"/>
      <c r="E49" s="741"/>
      <c r="F49" s="352"/>
      <c r="G49" s="352"/>
      <c r="H49" s="352"/>
      <c r="I49" s="66"/>
      <c r="J49" s="9"/>
      <c r="K49" s="9"/>
      <c r="L49" s="9"/>
      <c r="M49" s="9"/>
      <c r="N49" s="9"/>
      <c r="O49" s="9"/>
      <c r="P49" s="9"/>
    </row>
    <row r="50" spans="1:16" ht="15.95" customHeight="1">
      <c r="A50" s="218"/>
      <c r="B50" s="218"/>
      <c r="C50" s="218"/>
      <c r="D50" s="218"/>
      <c r="E50" s="218"/>
      <c r="F50" s="219"/>
      <c r="G50" s="219"/>
      <c r="H50" s="9"/>
      <c r="I50" s="9"/>
      <c r="J50" s="9"/>
      <c r="K50" s="9"/>
      <c r="L50" s="9"/>
      <c r="M50" s="9"/>
      <c r="N50" s="9"/>
      <c r="O50" s="9"/>
      <c r="P50" s="9"/>
    </row>
    <row r="51" spans="1:16" ht="15.95" customHeight="1">
      <c r="A51" s="352" t="s">
        <v>109</v>
      </c>
      <c r="B51" s="219"/>
      <c r="C51" s="219"/>
      <c r="D51" s="219"/>
      <c r="E51" s="219"/>
      <c r="F51" s="219"/>
      <c r="G51" s="219"/>
      <c r="H51" s="9"/>
      <c r="I51" s="9"/>
      <c r="J51" s="9"/>
      <c r="K51" s="9"/>
      <c r="L51" s="9"/>
      <c r="M51" s="9"/>
      <c r="N51" s="9"/>
      <c r="O51" s="9"/>
      <c r="P51" s="9"/>
    </row>
    <row r="52" spans="1:16" ht="15.95" customHeight="1"/>
    <row r="53" spans="1:16" ht="15.95" customHeight="1"/>
  </sheetData>
  <customSheetViews>
    <customSheetView guid="{00BB8FC3-0B7F-4485-B1CD-FF164EC3970C}" fitToPage="1" topLeftCell="A10">
      <selection activeCell="B9" sqref="B9"/>
      <pageMargins left="0.7" right="0.7" top="0.78740157499999996" bottom="0.78740157499999996" header="0.3" footer="0.3"/>
      <pageSetup paperSize="9" scale="62" fitToWidth="0" orientation="landscape" r:id="rId1"/>
    </customSheetView>
    <customSheetView guid="{5DDDE19F-F10F-4514-A83C-F71CDD7BE512}" fitToPage="1" topLeftCell="A10">
      <selection activeCell="B9" sqref="B9"/>
      <pageMargins left="0.7" right="0.7" top="0.78740157499999996" bottom="0.78740157499999996" header="0.3" footer="0.3"/>
      <pageSetup paperSize="9" scale="62" fitToWidth="0" orientation="landscape" r:id="rId2"/>
    </customSheetView>
    <customSheetView guid="{9A6D0F5E-68D7-4772-8712-9975EE0A4B2C}" fitToPage="1" topLeftCell="A10">
      <selection activeCell="B9" sqref="B9"/>
      <pageMargins left="0.7" right="0.7" top="0.78740157499999996" bottom="0.78740157499999996" header="0.3" footer="0.3"/>
      <pageSetup paperSize="9" scale="62" fitToWidth="0" orientation="landscape" r:id="rId3"/>
    </customSheetView>
  </customSheetViews>
  <mergeCells count="1">
    <mergeCell ref="A1:E2"/>
  </mergeCells>
  <pageMargins left="0.7" right="0.7" top="0.78740157499999996" bottom="0.78740157499999996" header="0.3" footer="0.3"/>
  <pageSetup paperSize="9" scale="62" fitToWidth="0" orientation="landscape" r:id="rId4"/>
  <drawing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Q36"/>
  <sheetViews>
    <sheetView showGridLines="0" zoomScaleNormal="100" workbookViewId="0">
      <selection activeCell="F20" sqref="F20"/>
    </sheetView>
  </sheetViews>
  <sheetFormatPr baseColWidth="10" defaultRowHeight="15"/>
  <cols>
    <col min="1" max="1" width="19.140625" customWidth="1"/>
    <col min="2" max="2" width="10.85546875"/>
    <col min="3" max="3" width="22.42578125" customWidth="1"/>
    <col min="8" max="8" width="9.140625" style="2"/>
    <col min="10" max="10" width="11.42578125" style="146"/>
  </cols>
  <sheetData>
    <row r="1" spans="1:17" s="146" customFormat="1" ht="39.75" customHeight="1">
      <c r="A1" s="756" t="s">
        <v>142</v>
      </c>
      <c r="B1" s="756"/>
      <c r="C1" s="756"/>
      <c r="D1" s="756"/>
      <c r="E1" s="756"/>
      <c r="F1" s="21"/>
      <c r="G1" s="21"/>
    </row>
    <row r="2" spans="1:17" s="146" customFormat="1" ht="15" customHeight="1">
      <c r="A2" s="756"/>
      <c r="B2" s="756"/>
      <c r="C2" s="756"/>
      <c r="D2" s="756"/>
      <c r="E2" s="756"/>
      <c r="F2" s="21"/>
      <c r="G2" s="21"/>
    </row>
    <row r="3" spans="1:17" s="146" customFormat="1">
      <c r="A3" s="9"/>
      <c r="B3" s="9"/>
      <c r="C3" s="9"/>
      <c r="D3" s="134"/>
      <c r="E3" s="9"/>
      <c r="F3" s="9"/>
      <c r="G3" s="9"/>
      <c r="H3" s="233"/>
      <c r="I3" s="9"/>
      <c r="J3" s="9"/>
      <c r="K3" s="9"/>
      <c r="L3" s="9"/>
      <c r="M3" s="9"/>
      <c r="N3" s="9"/>
      <c r="O3" s="9"/>
      <c r="P3" s="9"/>
    </row>
    <row r="4" spans="1:17">
      <c r="A4" s="178" t="s">
        <v>509</v>
      </c>
      <c r="B4" s="98"/>
      <c r="C4" s="98"/>
      <c r="D4" s="99"/>
      <c r="E4" s="100"/>
      <c r="F4" s="33"/>
      <c r="G4" s="33"/>
      <c r="H4" s="233"/>
      <c r="I4" s="9"/>
      <c r="J4" s="9"/>
      <c r="K4" s="9"/>
      <c r="L4" s="9"/>
      <c r="M4" s="9"/>
      <c r="N4" s="9"/>
      <c r="O4" s="9"/>
      <c r="P4" s="9"/>
    </row>
    <row r="5" spans="1:17">
      <c r="A5" s="129" t="s">
        <v>650</v>
      </c>
      <c r="B5" s="9"/>
      <c r="C5" s="9"/>
      <c r="D5" s="134"/>
      <c r="E5" s="9"/>
      <c r="F5" s="9"/>
      <c r="G5" s="9"/>
      <c r="H5" s="233"/>
      <c r="I5" s="9"/>
      <c r="J5" s="9"/>
      <c r="K5" s="9"/>
      <c r="L5" s="9"/>
      <c r="M5" s="9"/>
      <c r="N5" s="9"/>
      <c r="O5" s="9"/>
      <c r="P5" s="9"/>
    </row>
    <row r="6" spans="1:17" s="146" customFormat="1">
      <c r="A6" s="9"/>
      <c r="B6" s="9"/>
      <c r="C6" s="9"/>
      <c r="D6" s="134"/>
      <c r="E6" s="9"/>
      <c r="F6" s="9"/>
      <c r="G6" s="9"/>
      <c r="H6" s="233"/>
      <c r="I6" s="9"/>
      <c r="J6" s="9"/>
      <c r="K6" s="9"/>
      <c r="L6" s="9"/>
      <c r="M6" s="9"/>
      <c r="N6" s="9"/>
      <c r="O6" s="9"/>
      <c r="P6" s="9"/>
    </row>
    <row r="7" spans="1:17">
      <c r="A7" s="488"/>
      <c r="B7" s="489" t="s">
        <v>150</v>
      </c>
      <c r="C7" s="489" t="s">
        <v>151</v>
      </c>
      <c r="D7" s="490" t="s">
        <v>112</v>
      </c>
      <c r="E7" s="491" t="s">
        <v>152</v>
      </c>
      <c r="F7" s="489" t="s">
        <v>120</v>
      </c>
      <c r="G7" s="489" t="s">
        <v>153</v>
      </c>
      <c r="H7" s="491" t="s">
        <v>154</v>
      </c>
      <c r="I7" s="159"/>
      <c r="J7" s="159"/>
      <c r="K7" s="159"/>
      <c r="L7" s="159"/>
      <c r="M7" s="159"/>
      <c r="N7" s="159"/>
      <c r="O7" s="159"/>
      <c r="P7" s="159"/>
      <c r="Q7" s="160"/>
    </row>
    <row r="8" spans="1:17">
      <c r="A8" s="9" t="s">
        <v>155</v>
      </c>
      <c r="B8" s="150">
        <v>26160</v>
      </c>
      <c r="C8" s="150">
        <v>21515</v>
      </c>
      <c r="D8" s="150">
        <v>16025</v>
      </c>
      <c r="E8" s="150">
        <v>3159</v>
      </c>
      <c r="F8" s="150">
        <v>5324</v>
      </c>
      <c r="G8" s="150">
        <v>7293</v>
      </c>
      <c r="H8" s="150">
        <v>5126</v>
      </c>
      <c r="I8" s="161"/>
      <c r="J8" s="161"/>
      <c r="K8" s="161"/>
      <c r="L8" s="161"/>
      <c r="M8" s="161" t="s">
        <v>0</v>
      </c>
      <c r="N8" s="161" t="s">
        <v>0</v>
      </c>
      <c r="O8" s="161"/>
      <c r="P8" s="161"/>
      <c r="Q8" s="161"/>
    </row>
    <row r="9" spans="1:17">
      <c r="A9" s="9" t="s">
        <v>157</v>
      </c>
      <c r="B9" s="150">
        <v>3025</v>
      </c>
      <c r="C9" s="150">
        <v>792</v>
      </c>
      <c r="D9" s="150">
        <v>1019</v>
      </c>
      <c r="E9" s="150">
        <v>251</v>
      </c>
      <c r="F9" s="150">
        <v>511</v>
      </c>
      <c r="G9" s="150">
        <v>1682</v>
      </c>
      <c r="H9" s="150">
        <v>180</v>
      </c>
      <c r="I9" s="161"/>
      <c r="J9" s="161"/>
      <c r="K9" s="161"/>
      <c r="L9" s="161"/>
      <c r="M9" s="161" t="s">
        <v>0</v>
      </c>
      <c r="N9" s="161" t="s">
        <v>0</v>
      </c>
      <c r="O9" s="161"/>
      <c r="P9" s="161"/>
      <c r="Q9" s="161"/>
    </row>
    <row r="10" spans="1:17">
      <c r="A10" s="9" t="s">
        <v>156</v>
      </c>
      <c r="B10" s="150">
        <v>5163</v>
      </c>
      <c r="C10" s="150">
        <v>7136</v>
      </c>
      <c r="D10" s="150">
        <v>2852</v>
      </c>
      <c r="E10" s="150">
        <v>313</v>
      </c>
      <c r="F10" s="150">
        <v>1195</v>
      </c>
      <c r="G10" s="150">
        <v>1388</v>
      </c>
      <c r="H10" s="150">
        <v>414</v>
      </c>
      <c r="I10" s="161"/>
      <c r="J10" s="161"/>
      <c r="K10" s="161"/>
      <c r="L10" s="161"/>
      <c r="M10" s="161" t="s">
        <v>0</v>
      </c>
      <c r="N10" s="161" t="s">
        <v>0</v>
      </c>
      <c r="O10" s="161"/>
      <c r="P10" s="161"/>
      <c r="Q10" s="161"/>
    </row>
    <row r="11" spans="1:17">
      <c r="A11" s="9" t="s">
        <v>158</v>
      </c>
      <c r="B11" s="150">
        <v>724</v>
      </c>
      <c r="C11" s="150">
        <v>381</v>
      </c>
      <c r="D11" s="150">
        <v>471</v>
      </c>
      <c r="E11" s="150">
        <v>140</v>
      </c>
      <c r="F11" s="150">
        <v>546</v>
      </c>
      <c r="G11" s="150">
        <v>1825</v>
      </c>
      <c r="H11" s="150">
        <v>45</v>
      </c>
      <c r="I11" s="161"/>
      <c r="J11" s="161"/>
      <c r="K11" s="161"/>
      <c r="L11" s="161"/>
      <c r="M11" s="161" t="s">
        <v>0</v>
      </c>
      <c r="N11" s="161" t="s">
        <v>0</v>
      </c>
      <c r="O11" s="161"/>
      <c r="P11" s="161"/>
      <c r="Q11" s="161"/>
    </row>
    <row r="12" spans="1:17">
      <c r="A12" s="9" t="s">
        <v>159</v>
      </c>
      <c r="B12" s="150">
        <v>164</v>
      </c>
      <c r="C12" s="150">
        <v>36</v>
      </c>
      <c r="D12" s="150">
        <v>34</v>
      </c>
      <c r="E12" s="150">
        <v>11</v>
      </c>
      <c r="F12" s="818" t="s">
        <v>738</v>
      </c>
      <c r="G12" s="150">
        <v>121</v>
      </c>
      <c r="H12" s="150">
        <v>11</v>
      </c>
      <c r="I12" s="161"/>
      <c r="J12" s="161"/>
      <c r="K12" s="161"/>
      <c r="L12" s="161"/>
      <c r="M12" s="161" t="s">
        <v>0</v>
      </c>
      <c r="N12" s="161" t="s">
        <v>0</v>
      </c>
      <c r="O12" s="161"/>
      <c r="P12" s="161"/>
      <c r="Q12" s="161"/>
    </row>
    <row r="13" spans="1:17">
      <c r="A13" s="9" t="s">
        <v>160</v>
      </c>
      <c r="B13" s="150">
        <v>230</v>
      </c>
      <c r="C13" s="468">
        <v>0</v>
      </c>
      <c r="D13" s="150">
        <v>139</v>
      </c>
      <c r="E13" s="150">
        <v>255</v>
      </c>
      <c r="F13" s="818" t="s">
        <v>738</v>
      </c>
      <c r="G13" s="150">
        <v>968</v>
      </c>
      <c r="H13" s="818" t="s">
        <v>738</v>
      </c>
      <c r="I13" s="161"/>
      <c r="J13" s="161"/>
      <c r="K13" s="161"/>
      <c r="L13" s="161"/>
      <c r="M13" s="161" t="s">
        <v>0</v>
      </c>
      <c r="N13" s="161" t="s">
        <v>0</v>
      </c>
      <c r="O13" s="161"/>
      <c r="P13" s="161"/>
      <c r="Q13" s="161"/>
    </row>
    <row r="14" spans="1:17">
      <c r="A14" s="369" t="s">
        <v>308</v>
      </c>
      <c r="B14" s="469">
        <v>147</v>
      </c>
      <c r="C14" s="470" t="s">
        <v>738</v>
      </c>
      <c r="D14" s="469">
        <v>204</v>
      </c>
      <c r="E14" s="469">
        <v>64</v>
      </c>
      <c r="F14" s="469">
        <v>401</v>
      </c>
      <c r="G14" s="469">
        <v>1762</v>
      </c>
      <c r="H14" s="470" t="s">
        <v>738</v>
      </c>
      <c r="I14" s="161"/>
      <c r="J14" s="161"/>
      <c r="K14" s="161"/>
      <c r="L14" s="161"/>
      <c r="M14" s="161" t="s">
        <v>0</v>
      </c>
      <c r="N14" s="161" t="s">
        <v>0</v>
      </c>
      <c r="O14" s="161"/>
      <c r="P14" s="161"/>
      <c r="Q14" s="161"/>
    </row>
    <row r="15" spans="1:17">
      <c r="A15" s="92"/>
      <c r="B15" s="33"/>
      <c r="C15" s="33"/>
      <c r="D15" s="33"/>
      <c r="E15" s="33"/>
      <c r="F15" s="33"/>
      <c r="G15" s="33"/>
      <c r="H15" s="33"/>
      <c r="I15" s="160"/>
      <c r="J15" s="160"/>
      <c r="K15" s="160"/>
      <c r="L15" s="160"/>
      <c r="M15" s="160"/>
      <c r="N15" s="161" t="s">
        <v>0</v>
      </c>
      <c r="O15" s="160"/>
      <c r="P15" s="160"/>
      <c r="Q15" s="160"/>
    </row>
    <row r="16" spans="1:17">
      <c r="A16" s="441" t="s">
        <v>161</v>
      </c>
      <c r="B16" s="471">
        <f>SUM(B8:B15)</f>
        <v>35613</v>
      </c>
      <c r="C16" s="471">
        <v>29868</v>
      </c>
      <c r="D16" s="471">
        <f>SUM(D8:D14)</f>
        <v>20744</v>
      </c>
      <c r="E16" s="471">
        <f>SUM(E8:E14)</f>
        <v>4193</v>
      </c>
      <c r="F16" s="471">
        <v>8234</v>
      </c>
      <c r="G16" s="471">
        <f>SUM(G8:G14)</f>
        <v>15039</v>
      </c>
      <c r="H16" s="471">
        <v>5824</v>
      </c>
      <c r="I16" s="667">
        <f>SUM(B16:H16)</f>
        <v>119515</v>
      </c>
      <c r="J16" s="667"/>
      <c r="K16" s="667">
        <f>I16+818</f>
        <v>120333</v>
      </c>
      <c r="L16" s="161"/>
      <c r="M16" s="161" t="s">
        <v>0</v>
      </c>
      <c r="N16" s="161"/>
      <c r="O16" s="161"/>
      <c r="P16" s="161"/>
      <c r="Q16" s="161"/>
    </row>
    <row r="17" spans="1:16">
      <c r="A17" s="233"/>
      <c r="B17" s="233"/>
      <c r="C17" s="233"/>
      <c r="D17" s="336"/>
      <c r="E17" s="233"/>
      <c r="F17" s="233"/>
      <c r="G17" s="233"/>
      <c r="H17" s="233"/>
      <c r="I17" s="667">
        <f>SUM(B16:H16)</f>
        <v>119515</v>
      </c>
      <c r="J17" s="667"/>
      <c r="K17" s="665"/>
      <c r="L17" s="9"/>
      <c r="M17" s="9"/>
      <c r="N17" s="9"/>
      <c r="O17" s="9"/>
      <c r="P17" s="9"/>
    </row>
    <row r="18" spans="1:16" s="146" customFormat="1">
      <c r="A18" s="233"/>
      <c r="B18" s="233"/>
      <c r="C18" s="233"/>
      <c r="D18" s="336"/>
      <c r="E18" s="233"/>
      <c r="F18" s="233"/>
      <c r="G18" s="233"/>
      <c r="H18" s="233"/>
      <c r="I18" s="9"/>
      <c r="J18" s="9"/>
      <c r="K18" s="9"/>
      <c r="L18" s="9"/>
      <c r="M18" s="9"/>
      <c r="N18" s="9"/>
      <c r="O18" s="9"/>
      <c r="P18" s="9"/>
    </row>
    <row r="19" spans="1:16" s="146" customFormat="1">
      <c r="A19" s="233"/>
      <c r="B19" s="233"/>
      <c r="C19" s="233"/>
      <c r="D19" s="336"/>
      <c r="E19" s="233"/>
      <c r="F19" s="233"/>
      <c r="G19" s="233"/>
      <c r="H19" s="233"/>
      <c r="I19" s="9"/>
      <c r="J19" s="9"/>
      <c r="K19" s="9"/>
      <c r="L19" s="9"/>
      <c r="M19" s="9"/>
      <c r="N19" s="9"/>
      <c r="O19" s="9"/>
      <c r="P19" s="9"/>
    </row>
    <row r="20" spans="1:16">
      <c r="A20" s="233"/>
      <c r="B20" s="233"/>
      <c r="C20" s="233"/>
      <c r="D20" s="336"/>
      <c r="E20" s="233"/>
      <c r="F20" s="233"/>
      <c r="G20" s="233"/>
      <c r="H20" s="233"/>
      <c r="I20" s="9"/>
      <c r="J20" s="9"/>
      <c r="K20" s="9"/>
      <c r="L20" s="9"/>
      <c r="M20" s="9"/>
      <c r="N20" s="9"/>
      <c r="O20" s="9"/>
      <c r="P20" s="9"/>
    </row>
    <row r="21" spans="1:16" ht="18.75">
      <c r="A21" s="452" t="s">
        <v>737</v>
      </c>
      <c r="B21" s="452"/>
      <c r="C21" s="600"/>
      <c r="D21" s="129"/>
      <c r="E21" s="64"/>
      <c r="F21" s="64"/>
      <c r="G21" s="233"/>
      <c r="H21" s="233"/>
      <c r="I21" s="9"/>
      <c r="J21" s="9"/>
      <c r="K21" s="9"/>
      <c r="L21" s="9"/>
      <c r="M21" s="9"/>
      <c r="N21" s="9"/>
      <c r="O21" s="9"/>
      <c r="P21" s="9"/>
    </row>
    <row r="22" spans="1:16" s="146" customFormat="1" ht="18.75">
      <c r="A22" s="175"/>
      <c r="B22" s="175"/>
      <c r="C22" s="370"/>
      <c r="D22" s="64"/>
      <c r="E22" s="64"/>
      <c r="F22" s="64"/>
      <c r="G22" s="233"/>
      <c r="H22" s="233"/>
      <c r="I22" s="9"/>
      <c r="J22" s="9"/>
      <c r="K22" s="9"/>
      <c r="L22" s="9"/>
      <c r="M22" s="9"/>
      <c r="N22" s="9"/>
      <c r="O22" s="9"/>
      <c r="P22" s="9"/>
    </row>
    <row r="23" spans="1:16">
      <c r="A23" s="614"/>
      <c r="B23" s="615"/>
      <c r="C23" s="186">
        <v>2015</v>
      </c>
      <c r="D23" s="220">
        <v>2016</v>
      </c>
      <c r="E23" s="220">
        <v>2017</v>
      </c>
      <c r="F23" s="220">
        <v>2018</v>
      </c>
      <c r="G23" s="220">
        <v>2019</v>
      </c>
      <c r="H23" s="220">
        <v>2020</v>
      </c>
      <c r="I23" s="220">
        <v>2021</v>
      </c>
      <c r="J23" s="527">
        <v>2022</v>
      </c>
      <c r="K23" s="9"/>
      <c r="L23" s="9"/>
      <c r="M23" s="9"/>
      <c r="N23" s="9"/>
      <c r="O23" s="9"/>
      <c r="P23" s="9"/>
    </row>
    <row r="24" spans="1:16">
      <c r="A24" s="129" t="s">
        <v>29</v>
      </c>
      <c r="B24" s="161"/>
      <c r="C24" s="237">
        <v>4364</v>
      </c>
      <c r="D24" s="238">
        <v>4422</v>
      </c>
      <c r="E24" s="238">
        <v>4485</v>
      </c>
      <c r="F24" s="238">
        <v>4528</v>
      </c>
      <c r="G24" s="238">
        <v>4608</v>
      </c>
      <c r="H24" s="238">
        <v>4685</v>
      </c>
      <c r="I24" s="235">
        <v>4812</v>
      </c>
      <c r="J24" s="528">
        <v>4885</v>
      </c>
      <c r="K24" s="675">
        <f>I24*100/$I$28</f>
        <v>17.147744280521703</v>
      </c>
      <c r="L24" s="676">
        <f>I24/I28</f>
        <v>0.17147744280521701</v>
      </c>
      <c r="M24" s="677" t="s">
        <v>488</v>
      </c>
      <c r="N24" s="666"/>
      <c r="O24" s="665"/>
      <c r="P24" s="9" t="s">
        <v>0</v>
      </c>
    </row>
    <row r="25" spans="1:16">
      <c r="A25" s="129" t="s">
        <v>26</v>
      </c>
      <c r="B25" s="161"/>
      <c r="C25" s="239">
        <v>8808</v>
      </c>
      <c r="D25" s="238">
        <v>8928</v>
      </c>
      <c r="E25" s="238">
        <v>9109</v>
      </c>
      <c r="F25" s="238">
        <v>9281</v>
      </c>
      <c r="G25" s="238">
        <v>9444</v>
      </c>
      <c r="H25" s="238">
        <v>9680</v>
      </c>
      <c r="I25" s="235">
        <v>9839</v>
      </c>
      <c r="J25" s="528">
        <v>9944</v>
      </c>
      <c r="K25" s="675">
        <f>I25*100/$I$28</f>
        <v>35.061649205331051</v>
      </c>
      <c r="L25" s="676">
        <f>I25/I28</f>
        <v>0.35061649205331052</v>
      </c>
      <c r="M25" s="665"/>
      <c r="N25" s="666"/>
      <c r="O25" s="665"/>
      <c r="P25" s="9"/>
    </row>
    <row r="26" spans="1:16">
      <c r="A26" s="129" t="s">
        <v>27</v>
      </c>
      <c r="B26" s="161"/>
      <c r="C26" s="239">
        <v>6197</v>
      </c>
      <c r="D26" s="238">
        <v>6184</v>
      </c>
      <c r="E26" s="238">
        <v>6305</v>
      </c>
      <c r="F26" s="238">
        <v>6357</v>
      </c>
      <c r="G26" s="238">
        <v>6510</v>
      </c>
      <c r="H26" s="238">
        <v>6591</v>
      </c>
      <c r="I26" s="235">
        <v>6835</v>
      </c>
      <c r="J26" s="528">
        <v>6892</v>
      </c>
      <c r="K26" s="675">
        <f>I26*100/$I$28</f>
        <v>24.356781412586415</v>
      </c>
      <c r="L26" s="676">
        <f>I26/I28</f>
        <v>0.24356781412586415</v>
      </c>
      <c r="M26" s="665"/>
      <c r="N26" s="665"/>
      <c r="O26" s="665"/>
      <c r="P26" s="9"/>
    </row>
    <row r="27" spans="1:16" ht="15.75" customHeight="1">
      <c r="A27" s="437" t="s">
        <v>28</v>
      </c>
      <c r="B27" s="616"/>
      <c r="C27" s="239">
        <v>6605</v>
      </c>
      <c r="D27" s="240">
        <v>6677</v>
      </c>
      <c r="E27" s="240">
        <v>6769</v>
      </c>
      <c r="F27" s="240">
        <v>6871</v>
      </c>
      <c r="G27" s="240">
        <v>6945</v>
      </c>
      <c r="H27" s="240">
        <v>7106</v>
      </c>
      <c r="I27" s="240">
        <v>7248</v>
      </c>
      <c r="J27" s="529">
        <v>7364</v>
      </c>
      <c r="K27" s="675">
        <f>I27*100/$I$28</f>
        <v>25.828522557194784</v>
      </c>
      <c r="L27" s="676">
        <f>I27/I28</f>
        <v>0.25828522557194783</v>
      </c>
      <c r="M27" s="665"/>
      <c r="N27" s="665"/>
      <c r="O27" s="665"/>
      <c r="P27" s="9"/>
    </row>
    <row r="28" spans="1:16" ht="15.75" customHeight="1">
      <c r="A28" s="160"/>
      <c r="B28" s="161"/>
      <c r="C28" s="241">
        <f>SUM(C24:C27)</f>
        <v>25974</v>
      </c>
      <c r="D28" s="242">
        <v>26211</v>
      </c>
      <c r="E28" s="242">
        <f>SUM(E24:E27)</f>
        <v>26668</v>
      </c>
      <c r="F28" s="242">
        <v>27038</v>
      </c>
      <c r="G28" s="242">
        <f>SUM(G24:G27)</f>
        <v>27507</v>
      </c>
      <c r="H28" s="242">
        <f>SUM(H24:H27)</f>
        <v>28062</v>
      </c>
      <c r="I28" s="242">
        <v>28062</v>
      </c>
      <c r="J28" s="530">
        <f>SUM(J24:J27)</f>
        <v>29085</v>
      </c>
      <c r="K28" s="665">
        <f>I28*100/$I$28</f>
        <v>100</v>
      </c>
      <c r="L28" s="676">
        <v>1</v>
      </c>
      <c r="M28" s="665"/>
      <c r="N28" s="665"/>
      <c r="O28" s="665"/>
      <c r="P28" s="9"/>
    </row>
    <row r="29" spans="1:16" ht="17.25">
      <c r="A29" s="160"/>
      <c r="B29" s="160"/>
      <c r="C29" s="160"/>
      <c r="D29" s="160"/>
      <c r="E29" s="160"/>
      <c r="F29" s="160"/>
      <c r="G29" s="160"/>
      <c r="H29" s="160"/>
      <c r="I29" s="247"/>
      <c r="J29" s="247"/>
      <c r="K29" s="9"/>
      <c r="L29" s="9"/>
      <c r="M29" s="9"/>
      <c r="N29" s="9"/>
      <c r="O29" s="9"/>
      <c r="P29" s="9"/>
    </row>
    <row r="30" spans="1:16">
      <c r="A30" s="9"/>
      <c r="B30" s="9"/>
      <c r="C30" s="9"/>
      <c r="D30" s="9"/>
      <c r="E30" s="9"/>
      <c r="F30" s="9"/>
      <c r="G30" s="9"/>
      <c r="H30" s="9"/>
      <c r="I30" s="9"/>
      <c r="J30" s="9"/>
      <c r="K30" s="9"/>
      <c r="L30" s="9"/>
      <c r="M30" s="9"/>
      <c r="N30" s="9"/>
      <c r="O30" s="9"/>
      <c r="P30" s="9"/>
    </row>
    <row r="31" spans="1:16" ht="15.75">
      <c r="A31" s="9"/>
      <c r="B31" s="9"/>
      <c r="C31" s="9"/>
      <c r="D31" s="9"/>
      <c r="E31" s="219"/>
      <c r="F31" s="233"/>
      <c r="G31" s="9"/>
      <c r="H31" s="233"/>
      <c r="I31" s="9"/>
      <c r="J31" s="9"/>
      <c r="K31" s="9"/>
      <c r="L31" s="9"/>
      <c r="M31" s="9"/>
      <c r="N31" s="9"/>
      <c r="O31" s="9"/>
      <c r="P31" s="9"/>
    </row>
    <row r="32" spans="1:16">
      <c r="A32" s="66" t="s">
        <v>109</v>
      </c>
      <c r="B32" s="9"/>
      <c r="C32" s="9"/>
      <c r="D32" s="9"/>
      <c r="E32" s="9"/>
      <c r="F32" s="9"/>
      <c r="G32" s="9"/>
      <c r="H32" s="233"/>
      <c r="I32" s="9"/>
      <c r="J32" s="9"/>
      <c r="K32" s="9"/>
      <c r="L32" s="9"/>
      <c r="M32" s="9"/>
      <c r="N32" s="9"/>
      <c r="O32" s="9"/>
      <c r="P32" s="9"/>
    </row>
    <row r="33" spans="1:16">
      <c r="A33" s="66" t="s">
        <v>568</v>
      </c>
      <c r="B33" s="66"/>
      <c r="C33" s="66"/>
      <c r="D33" s="66"/>
      <c r="E33" s="302"/>
      <c r="F33" s="66"/>
      <c r="G33" s="302"/>
      <c r="H33" s="66"/>
      <c r="I33" s="66"/>
      <c r="J33" s="66"/>
      <c r="K33" s="66"/>
      <c r="L33" s="66"/>
      <c r="M33" s="66"/>
      <c r="N33" s="66"/>
      <c r="O33" s="9"/>
      <c r="P33" s="9"/>
    </row>
    <row r="34" spans="1:16">
      <c r="A34" s="617"/>
      <c r="B34" s="66"/>
      <c r="C34" s="66"/>
      <c r="D34" s="66"/>
      <c r="E34" s="66"/>
      <c r="F34" s="302"/>
      <c r="G34" s="66"/>
      <c r="H34" s="302"/>
      <c r="I34" s="66"/>
      <c r="J34" s="66"/>
      <c r="K34" s="66"/>
      <c r="L34" s="66"/>
      <c r="M34" s="66"/>
      <c r="N34" s="66"/>
      <c r="O34" s="9"/>
      <c r="P34" s="9"/>
    </row>
    <row r="35" spans="1:16" ht="121.5" customHeight="1">
      <c r="A35" s="794" t="s">
        <v>466</v>
      </c>
      <c r="B35" s="794"/>
      <c r="C35" s="794"/>
      <c r="D35" s="794"/>
      <c r="E35" s="794"/>
      <c r="F35" s="794"/>
      <c r="G35" s="794"/>
      <c r="H35" s="233"/>
      <c r="I35" s="9"/>
      <c r="J35" s="9"/>
      <c r="K35" s="9"/>
      <c r="L35" s="9"/>
      <c r="M35" s="9"/>
      <c r="N35" s="9"/>
      <c r="O35" s="9"/>
      <c r="P35" s="9"/>
    </row>
    <row r="36" spans="1:16" ht="15.75">
      <c r="A36" s="21"/>
      <c r="B36" s="21"/>
      <c r="C36" s="27"/>
      <c r="D36" s="51"/>
      <c r="E36" s="21"/>
      <c r="F36" s="2"/>
    </row>
  </sheetData>
  <customSheetViews>
    <customSheetView guid="{00BB8FC3-0B7F-4485-B1CD-FF164EC3970C}" fitToPage="1">
      <selection activeCell="A21" sqref="A21"/>
      <pageMargins left="0.70866141732283472" right="0.70866141732283472" top="0.78740157480314965" bottom="0.78740157480314965" header="0.31496062992125984" footer="0.31496062992125984"/>
      <pageSetup paperSize="9" scale="77" orientation="landscape" cellComments="asDisplayed" r:id="rId1"/>
    </customSheetView>
    <customSheetView guid="{5DDDE19F-F10F-4514-A83C-F71CDD7BE512}" fitToPage="1">
      <selection activeCell="A21" sqref="A21"/>
      <pageMargins left="0.70866141732283472" right="0.70866141732283472" top="0.78740157480314965" bottom="0.78740157480314965" header="0.31496062992125984" footer="0.31496062992125984"/>
      <pageSetup paperSize="9" scale="77" orientation="landscape" cellComments="asDisplayed" r:id="rId2"/>
    </customSheetView>
    <customSheetView guid="{9A6D0F5E-68D7-4772-8712-9975EE0A4B2C}" fitToPage="1">
      <selection activeCell="A21" sqref="A21"/>
      <pageMargins left="0.70866141732283472" right="0.70866141732283472" top="0.78740157480314965" bottom="0.78740157480314965" header="0.31496062992125984" footer="0.31496062992125984"/>
      <pageSetup paperSize="9" scale="77" orientation="landscape" cellComments="asDisplayed" r:id="rId3"/>
    </customSheetView>
  </customSheetViews>
  <mergeCells count="2">
    <mergeCell ref="A35:G35"/>
    <mergeCell ref="A1:E2"/>
  </mergeCells>
  <pageMargins left="0.70866141732283472" right="0.70866141732283472" top="0.78740157480314965" bottom="0.78740157480314965" header="0.31496062992125984" footer="0.31496062992125984"/>
  <pageSetup paperSize="9" scale="65" orientation="landscape" cellComments="asDisplayed" r:id="rId4"/>
  <drawing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I48"/>
  <sheetViews>
    <sheetView showGridLines="0" topLeftCell="A3" zoomScaleNormal="100" workbookViewId="0">
      <selection activeCell="A19" sqref="A19"/>
    </sheetView>
  </sheetViews>
  <sheetFormatPr baseColWidth="10" defaultRowHeight="15"/>
  <cols>
    <col min="1" max="1" width="28.28515625" customWidth="1"/>
    <col min="2" max="2" width="10.85546875"/>
    <col min="3" max="3" width="13.28515625" customWidth="1"/>
  </cols>
  <sheetData>
    <row r="1" spans="1:9" ht="39.75" customHeight="1">
      <c r="A1" s="756" t="s">
        <v>142</v>
      </c>
      <c r="B1" s="756"/>
      <c r="C1" s="756"/>
      <c r="D1" s="756"/>
      <c r="E1" s="756"/>
      <c r="F1" s="434"/>
      <c r="G1" s="146"/>
      <c r="H1" s="146"/>
      <c r="I1" s="146"/>
    </row>
    <row r="2" spans="1:9" ht="15" customHeight="1">
      <c r="A2" s="756"/>
      <c r="B2" s="756"/>
      <c r="C2" s="756"/>
      <c r="D2" s="756"/>
      <c r="E2" s="756"/>
      <c r="F2" s="21"/>
      <c r="G2" s="146"/>
      <c r="H2" s="146"/>
      <c r="I2" s="146"/>
    </row>
    <row r="3" spans="1:9" s="146" customFormat="1" ht="276.75" customHeight="1">
      <c r="B3" s="21"/>
      <c r="C3" s="21"/>
      <c r="D3" s="21"/>
      <c r="E3" s="21"/>
      <c r="F3" s="21"/>
    </row>
    <row r="4" spans="1:9" s="146" customFormat="1" ht="15.75">
      <c r="B4" s="21"/>
      <c r="C4" s="21"/>
      <c r="D4" s="21"/>
      <c r="E4" s="21"/>
      <c r="F4" s="21"/>
    </row>
    <row r="5" spans="1:9" s="64" customFormat="1" ht="18.75">
      <c r="A5" s="178" t="s">
        <v>651</v>
      </c>
      <c r="B5" s="129"/>
      <c r="C5" s="129"/>
      <c r="D5" s="618"/>
      <c r="E5" s="21"/>
      <c r="F5" s="745" t="s">
        <v>508</v>
      </c>
      <c r="G5" s="678"/>
      <c r="H5" s="678"/>
      <c r="I5"/>
    </row>
    <row r="6" spans="1:9" ht="15.75">
      <c r="A6" s="9"/>
      <c r="B6" s="9"/>
      <c r="C6" s="9"/>
      <c r="D6" s="619" t="s">
        <v>105</v>
      </c>
      <c r="E6" s="21"/>
    </row>
    <row r="7" spans="1:9" ht="15.75">
      <c r="A7" s="9" t="s">
        <v>162</v>
      </c>
      <c r="B7" s="9"/>
      <c r="C7" s="150">
        <v>20714</v>
      </c>
      <c r="D7" s="620">
        <f>C7/$C$17*100</f>
        <v>73.02661731006522</v>
      </c>
      <c r="E7" s="21"/>
    </row>
    <row r="8" spans="1:9" ht="15.75">
      <c r="A8" s="9" t="s">
        <v>163</v>
      </c>
      <c r="B8" s="9"/>
      <c r="C8" s="150">
        <v>818</v>
      </c>
      <c r="D8" s="620">
        <f t="shared" ref="D8:D16" si="0">C8/$C$17*100</f>
        <v>2.8838357130266177</v>
      </c>
      <c r="E8" s="21"/>
    </row>
    <row r="9" spans="1:9" ht="15.75">
      <c r="A9" s="9" t="s">
        <v>164</v>
      </c>
      <c r="B9" s="9"/>
      <c r="C9" s="150">
        <v>904</v>
      </c>
      <c r="D9" s="620">
        <f t="shared" si="0"/>
        <v>3.187026264762912</v>
      </c>
      <c r="E9" s="21"/>
    </row>
    <row r="10" spans="1:9" ht="15.75">
      <c r="A10" s="9" t="s">
        <v>165</v>
      </c>
      <c r="B10" s="9"/>
      <c r="C10" s="150">
        <v>5009</v>
      </c>
      <c r="D10" s="620">
        <f t="shared" si="0"/>
        <v>17.659086902873259</v>
      </c>
      <c r="E10" s="21"/>
    </row>
    <row r="11" spans="1:9" ht="15.75">
      <c r="A11" s="233" t="s">
        <v>166</v>
      </c>
      <c r="B11" s="233"/>
      <c r="C11" s="230">
        <v>450</v>
      </c>
      <c r="D11" s="620">
        <f t="shared" si="0"/>
        <v>1.5864621893178215</v>
      </c>
      <c r="E11" s="21"/>
    </row>
    <row r="12" spans="1:9" s="4" customFormat="1" ht="18.75">
      <c r="A12" s="9" t="s">
        <v>167</v>
      </c>
      <c r="B12" s="9"/>
      <c r="C12" s="150">
        <v>88</v>
      </c>
      <c r="D12" s="620">
        <f t="shared" si="0"/>
        <v>0.31024149479992946</v>
      </c>
      <c r="G12" s="64"/>
      <c r="H12" s="64"/>
      <c r="I12" s="64"/>
    </row>
    <row r="13" spans="1:9" s="4" customFormat="1">
      <c r="A13" s="9" t="s">
        <v>168</v>
      </c>
      <c r="B13" s="9"/>
      <c r="C13" s="150">
        <v>54</v>
      </c>
      <c r="D13" s="620">
        <f t="shared" si="0"/>
        <v>0.19037546271813854</v>
      </c>
      <c r="G13"/>
      <c r="H13"/>
      <c r="I13"/>
    </row>
    <row r="14" spans="1:9">
      <c r="A14" s="9" t="s">
        <v>169</v>
      </c>
      <c r="B14" s="9"/>
      <c r="C14" s="150">
        <v>186</v>
      </c>
      <c r="D14" s="620">
        <f t="shared" si="0"/>
        <v>0.65573770491803274</v>
      </c>
    </row>
    <row r="15" spans="1:9">
      <c r="A15" s="9" t="s">
        <v>170</v>
      </c>
      <c r="B15" s="9"/>
      <c r="C15" s="150">
        <v>62</v>
      </c>
      <c r="D15" s="620">
        <f t="shared" si="0"/>
        <v>0.21857923497267759</v>
      </c>
    </row>
    <row r="16" spans="1:9">
      <c r="A16" s="9" t="s">
        <v>171</v>
      </c>
      <c r="B16" s="9"/>
      <c r="C16" s="150">
        <v>27</v>
      </c>
      <c r="D16" s="620">
        <f t="shared" si="0"/>
        <v>9.5187731359069272E-2</v>
      </c>
    </row>
    <row r="17" spans="1:9">
      <c r="A17" s="414" t="s">
        <v>47</v>
      </c>
      <c r="B17" s="414"/>
      <c r="C17" s="471">
        <v>28365</v>
      </c>
      <c r="D17" s="621">
        <v>100</v>
      </c>
    </row>
    <row r="19" spans="1:9">
      <c r="A19" s="66" t="s">
        <v>109</v>
      </c>
      <c r="B19" s="4"/>
      <c r="C19" s="4"/>
      <c r="D19" s="4"/>
      <c r="G19" s="9"/>
      <c r="H19" s="9"/>
      <c r="I19" s="9"/>
    </row>
    <row r="20" spans="1:9" s="129" customFormat="1">
      <c r="B20" s="4"/>
      <c r="C20" s="4"/>
      <c r="D20" s="4"/>
    </row>
    <row r="21" spans="1:9" s="146" customFormat="1">
      <c r="A21"/>
      <c r="B21"/>
      <c r="C21"/>
      <c r="D21"/>
      <c r="G21" s="4"/>
      <c r="H21" s="4"/>
      <c r="I21" s="4"/>
    </row>
    <row r="22" spans="1:9">
      <c r="G22" s="4"/>
      <c r="H22" s="4"/>
      <c r="I22" s="4"/>
    </row>
    <row r="25" spans="1:9">
      <c r="G25" s="146"/>
    </row>
    <row r="26" spans="1:9">
      <c r="G26" s="146"/>
    </row>
    <row r="27" spans="1:9" ht="14.45" customHeight="1">
      <c r="A27" s="129"/>
      <c r="B27" s="129"/>
      <c r="C27" s="129"/>
      <c r="D27" s="129"/>
      <c r="G27" s="146"/>
    </row>
    <row r="28" spans="1:9" ht="57" customHeight="1">
      <c r="A28" s="146"/>
      <c r="B28" s="146"/>
      <c r="C28" s="146"/>
      <c r="D28" s="146"/>
      <c r="G28" s="146"/>
    </row>
    <row r="29" spans="1:9" ht="24.75" customHeight="1">
      <c r="G29" s="146"/>
    </row>
    <row r="30" spans="1:9">
      <c r="G30" s="146"/>
    </row>
    <row r="31" spans="1:9">
      <c r="G31" s="146"/>
    </row>
    <row r="32" spans="1:9">
      <c r="G32" s="146"/>
    </row>
    <row r="33" spans="1:7">
      <c r="G33" s="146"/>
    </row>
    <row r="34" spans="1:7">
      <c r="G34" s="146"/>
    </row>
    <row r="36" spans="1:7" ht="30.75" customHeight="1"/>
    <row r="40" spans="1:7">
      <c r="E40" s="47"/>
      <c r="F40" s="17"/>
    </row>
    <row r="41" spans="1:7">
      <c r="E41" s="47"/>
      <c r="F41" s="19"/>
    </row>
    <row r="47" spans="1:7">
      <c r="A47" s="17"/>
      <c r="B47" s="17"/>
      <c r="C47" s="18"/>
      <c r="D47" s="17"/>
    </row>
    <row r="48" spans="1:7">
      <c r="B48" s="17"/>
      <c r="C48" s="18"/>
      <c r="D48" s="17"/>
    </row>
  </sheetData>
  <customSheetViews>
    <customSheetView guid="{00BB8FC3-0B7F-4485-B1CD-FF164EC3970C}" fitToPage="1">
      <selection activeCell="G14" sqref="G14"/>
      <pageMargins left="0.7" right="0.7" top="0.78740157499999996" bottom="0.78740157499999996" header="0.3" footer="0.3"/>
      <pageSetup paperSize="9" scale="79" fitToHeight="0" orientation="portrait" r:id="rId1"/>
    </customSheetView>
    <customSheetView guid="{5DDDE19F-F10F-4514-A83C-F71CDD7BE512}" fitToPage="1">
      <selection activeCell="G14" sqref="G14"/>
      <pageMargins left="0.7" right="0.7" top="0.78740157499999996" bottom="0.78740157499999996" header="0.3" footer="0.3"/>
      <pageSetup paperSize="9" scale="79" fitToHeight="0" orientation="portrait" r:id="rId2"/>
    </customSheetView>
    <customSheetView guid="{9A6D0F5E-68D7-4772-8712-9975EE0A4B2C}" fitToPage="1">
      <selection activeCell="G14" sqref="G14"/>
      <pageMargins left="0.7" right="0.7" top="0.78740157499999996" bottom="0.78740157499999996" header="0.3" footer="0.3"/>
      <pageSetup paperSize="9" scale="79" fitToHeight="0" orientation="portrait" r:id="rId3"/>
    </customSheetView>
  </customSheetViews>
  <mergeCells count="1">
    <mergeCell ref="A1:E2"/>
  </mergeCells>
  <printOptions headings="1"/>
  <pageMargins left="0.7" right="0.7" top="0.78740157499999996" bottom="0.78740157499999996" header="0.3" footer="0.3"/>
  <pageSetup paperSize="9" scale="77" fitToHeight="0" orientation="portrait" r:id="rId4"/>
  <drawing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L38"/>
  <sheetViews>
    <sheetView showGridLines="0" zoomScaleNormal="100" workbookViewId="0">
      <selection activeCell="I23" sqref="I23"/>
    </sheetView>
  </sheetViews>
  <sheetFormatPr baseColWidth="10" defaultRowHeight="15"/>
  <cols>
    <col min="1" max="1" width="22.42578125" customWidth="1"/>
    <col min="2" max="2" width="13.28515625" customWidth="1"/>
    <col min="3" max="4" width="10.85546875"/>
    <col min="5" max="5" width="11.85546875" customWidth="1"/>
    <col min="6" max="6" width="11.28515625" bestFit="1" customWidth="1"/>
    <col min="7" max="7" width="9.7109375" bestFit="1" customWidth="1"/>
  </cols>
  <sheetData>
    <row r="1" spans="1:12" ht="39.75" customHeight="1">
      <c r="A1" s="756" t="s">
        <v>730</v>
      </c>
      <c r="B1" s="756"/>
      <c r="C1" s="756"/>
      <c r="D1" s="756"/>
      <c r="E1" s="756"/>
      <c r="F1" s="756"/>
      <c r="G1" s="146"/>
      <c r="J1" s="62"/>
      <c r="K1" s="62"/>
      <c r="L1" s="62"/>
    </row>
    <row r="2" spans="1:12" ht="15" customHeight="1">
      <c r="A2" s="756"/>
      <c r="B2" s="756"/>
      <c r="C2" s="756"/>
      <c r="D2" s="756"/>
      <c r="E2" s="756"/>
      <c r="F2" s="756"/>
    </row>
    <row r="4" spans="1:12" ht="18">
      <c r="A4" s="797" t="s">
        <v>172</v>
      </c>
      <c r="B4" s="796" t="s">
        <v>173</v>
      </c>
      <c r="C4" s="797" t="s">
        <v>443</v>
      </c>
      <c r="D4" s="797"/>
      <c r="E4" s="797"/>
      <c r="F4" s="796" t="s">
        <v>174</v>
      </c>
      <c r="J4" s="59"/>
      <c r="K4" s="59"/>
      <c r="L4" s="59"/>
    </row>
    <row r="5" spans="1:12">
      <c r="A5" s="797"/>
      <c r="B5" s="796"/>
      <c r="C5" s="304" t="s">
        <v>175</v>
      </c>
      <c r="D5" s="304" t="s">
        <v>176</v>
      </c>
      <c r="E5" s="304" t="s">
        <v>80</v>
      </c>
      <c r="F5" s="797"/>
    </row>
    <row r="6" spans="1:12">
      <c r="A6" s="293">
        <v>2014</v>
      </c>
      <c r="B6" s="230">
        <v>1330</v>
      </c>
      <c r="C6" s="156">
        <v>439</v>
      </c>
      <c r="D6" s="156">
        <v>701</v>
      </c>
      <c r="E6" s="230">
        <v>1140</v>
      </c>
      <c r="F6" s="156">
        <v>190</v>
      </c>
    </row>
    <row r="7" spans="1:12">
      <c r="A7" s="293">
        <v>2015</v>
      </c>
      <c r="B7" s="230">
        <v>1247</v>
      </c>
      <c r="C7" s="156">
        <v>445</v>
      </c>
      <c r="D7" s="156">
        <v>654</v>
      </c>
      <c r="E7" s="230">
        <v>1099</v>
      </c>
      <c r="F7" s="156">
        <v>148</v>
      </c>
    </row>
    <row r="8" spans="1:12" s="146" customFormat="1">
      <c r="A8" s="293">
        <v>2016</v>
      </c>
      <c r="B8" s="230">
        <v>1315</v>
      </c>
      <c r="C8" s="156">
        <v>451</v>
      </c>
      <c r="D8" s="156">
        <v>722</v>
      </c>
      <c r="E8" s="230">
        <v>1173</v>
      </c>
      <c r="F8" s="156">
        <v>142</v>
      </c>
    </row>
    <row r="9" spans="1:12" s="129" customFormat="1">
      <c r="A9" s="293">
        <v>2017</v>
      </c>
      <c r="B9" s="230">
        <v>1382</v>
      </c>
      <c r="C9" s="156">
        <v>496</v>
      </c>
      <c r="D9" s="156">
        <v>728</v>
      </c>
      <c r="E9" s="230">
        <v>1224</v>
      </c>
      <c r="F9" s="156">
        <v>158</v>
      </c>
    </row>
    <row r="10" spans="1:12" s="129" customFormat="1">
      <c r="A10" s="293">
        <v>2018</v>
      </c>
      <c r="B10" s="230">
        <v>1411</v>
      </c>
      <c r="C10" s="156">
        <v>497</v>
      </c>
      <c r="D10" s="156">
        <v>733</v>
      </c>
      <c r="E10" s="230">
        <v>1230</v>
      </c>
      <c r="F10" s="230">
        <f>B10-E10</f>
        <v>181</v>
      </c>
    </row>
    <row r="11" spans="1:12" s="146" customFormat="1">
      <c r="A11" s="293">
        <v>2019</v>
      </c>
      <c r="B11" s="230">
        <v>1350</v>
      </c>
      <c r="C11" s="156">
        <v>467</v>
      </c>
      <c r="D11" s="156">
        <v>702</v>
      </c>
      <c r="E11" s="230">
        <v>1169</v>
      </c>
      <c r="F11" s="230">
        <v>181</v>
      </c>
    </row>
    <row r="12" spans="1:12" s="146" customFormat="1">
      <c r="A12" s="293">
        <v>2020</v>
      </c>
      <c r="B12" s="230">
        <v>1414</v>
      </c>
      <c r="C12" s="156">
        <v>536</v>
      </c>
      <c r="D12" s="156">
        <v>698</v>
      </c>
      <c r="E12" s="230">
        <v>1234</v>
      </c>
      <c r="F12" s="230">
        <v>180</v>
      </c>
    </row>
    <row r="13" spans="1:12" s="129" customFormat="1">
      <c r="A13" s="395">
        <v>2021</v>
      </c>
      <c r="B13" s="235">
        <v>1607</v>
      </c>
      <c r="C13" s="170">
        <v>609</v>
      </c>
      <c r="D13" s="170">
        <v>758</v>
      </c>
      <c r="E13" s="235">
        <v>1367</v>
      </c>
      <c r="F13" s="170">
        <v>240</v>
      </c>
    </row>
    <row r="14" spans="1:12" s="129" customFormat="1">
      <c r="A14" s="541">
        <v>2022</v>
      </c>
      <c r="B14" s="530">
        <v>1437</v>
      </c>
      <c r="C14" s="464">
        <v>600</v>
      </c>
      <c r="D14" s="464">
        <v>632</v>
      </c>
      <c r="E14" s="530">
        <v>1323</v>
      </c>
      <c r="F14" s="464">
        <v>205</v>
      </c>
    </row>
    <row r="15" spans="1:12" s="146" customFormat="1">
      <c r="A15" s="13"/>
      <c r="B15" s="15"/>
      <c r="C15" s="15"/>
      <c r="D15" s="15"/>
      <c r="E15" s="15"/>
      <c r="F15" s="15"/>
    </row>
    <row r="16" spans="1:12">
      <c r="A16" s="622" t="s">
        <v>534</v>
      </c>
      <c r="B16" s="622"/>
      <c r="C16" s="622"/>
      <c r="D16" s="622"/>
      <c r="E16" s="146"/>
      <c r="F16" s="146"/>
      <c r="G16" s="34"/>
      <c r="H16" s="34"/>
    </row>
    <row r="17" spans="1:8">
      <c r="G17" s="2"/>
      <c r="H17" s="2"/>
    </row>
    <row r="18" spans="1:8">
      <c r="A18" s="798" t="s">
        <v>177</v>
      </c>
      <c r="B18" s="800">
        <v>2021</v>
      </c>
      <c r="C18" s="800"/>
      <c r="D18" s="801">
        <v>2022</v>
      </c>
      <c r="E18" s="801"/>
      <c r="F18" s="799"/>
      <c r="G18" s="2"/>
      <c r="H18" s="2"/>
    </row>
    <row r="19" spans="1:8">
      <c r="A19" s="798"/>
      <c r="B19" s="584" t="s">
        <v>424</v>
      </c>
      <c r="C19" s="584" t="s">
        <v>178</v>
      </c>
      <c r="D19" s="585" t="s">
        <v>424</v>
      </c>
      <c r="E19" s="585" t="s">
        <v>178</v>
      </c>
      <c r="F19" s="799"/>
      <c r="G19" s="2"/>
      <c r="H19" s="2"/>
    </row>
    <row r="20" spans="1:8">
      <c r="A20" s="2" t="s">
        <v>179</v>
      </c>
      <c r="B20" s="170">
        <v>754</v>
      </c>
      <c r="C20" s="170">
        <v>46.9</v>
      </c>
      <c r="D20" s="496">
        <v>705</v>
      </c>
      <c r="E20" s="496">
        <v>49.1</v>
      </c>
      <c r="F20" s="54"/>
      <c r="G20" s="2"/>
      <c r="H20" s="2"/>
    </row>
    <row r="21" spans="1:8">
      <c r="A21" s="2" t="s">
        <v>111</v>
      </c>
      <c r="B21" s="170">
        <v>4</v>
      </c>
      <c r="C21" s="586">
        <v>0.2</v>
      </c>
      <c r="D21" s="496">
        <v>4</v>
      </c>
      <c r="E21" s="587">
        <v>0.3</v>
      </c>
      <c r="F21" s="54"/>
      <c r="G21" s="2"/>
      <c r="H21" s="2"/>
    </row>
    <row r="22" spans="1:8">
      <c r="A22" s="2" t="s">
        <v>112</v>
      </c>
      <c r="B22" s="170">
        <v>416</v>
      </c>
      <c r="C22" s="586">
        <v>25.9</v>
      </c>
      <c r="D22" s="496">
        <v>328</v>
      </c>
      <c r="E22" s="587">
        <v>22.8</v>
      </c>
      <c r="F22" s="54"/>
      <c r="G22" s="2"/>
      <c r="H22" s="2"/>
    </row>
    <row r="23" spans="1:8">
      <c r="A23" s="2" t="s">
        <v>180</v>
      </c>
      <c r="B23" s="170">
        <v>0</v>
      </c>
      <c r="C23" s="586">
        <v>0</v>
      </c>
      <c r="D23" s="496">
        <v>0</v>
      </c>
      <c r="E23" s="587">
        <v>0</v>
      </c>
      <c r="F23" s="54"/>
      <c r="G23" s="2"/>
      <c r="H23" s="2"/>
    </row>
    <row r="24" spans="1:8">
      <c r="A24" s="2" t="s">
        <v>119</v>
      </c>
      <c r="B24" s="170">
        <v>63</v>
      </c>
      <c r="C24" s="586">
        <v>3.9</v>
      </c>
      <c r="D24" s="496">
        <v>66</v>
      </c>
      <c r="E24" s="587">
        <v>4.5999999999999996</v>
      </c>
      <c r="F24" s="54"/>
      <c r="G24" s="2"/>
      <c r="H24" s="2"/>
    </row>
    <row r="25" spans="1:8">
      <c r="A25" s="2" t="s">
        <v>181</v>
      </c>
      <c r="B25" s="170">
        <v>134</v>
      </c>
      <c r="C25" s="170">
        <v>8.3000000000000007</v>
      </c>
      <c r="D25" s="496">
        <v>112</v>
      </c>
      <c r="E25" s="496">
        <v>7.8</v>
      </c>
      <c r="F25" s="54"/>
      <c r="G25" s="2"/>
      <c r="H25" s="2"/>
    </row>
    <row r="26" spans="1:8">
      <c r="A26" s="2" t="s">
        <v>182</v>
      </c>
      <c r="B26" s="170">
        <v>236</v>
      </c>
      <c r="C26" s="170">
        <v>14.7</v>
      </c>
      <c r="D26" s="496">
        <v>222</v>
      </c>
      <c r="E26" s="496">
        <v>15.4</v>
      </c>
      <c r="F26" s="54"/>
      <c r="G26" s="2"/>
      <c r="H26" s="2"/>
    </row>
    <row r="27" spans="1:8">
      <c r="A27" s="2"/>
      <c r="B27" s="235">
        <f>SUM(B20:B26)</f>
        <v>1607</v>
      </c>
      <c r="C27" s="588">
        <f>SUM(C20:C26)</f>
        <v>99.9</v>
      </c>
      <c r="D27" s="528">
        <v>1437</v>
      </c>
      <c r="E27" s="589">
        <f>SUM(E20:E26)</f>
        <v>100</v>
      </c>
      <c r="F27" s="65"/>
      <c r="G27" s="2"/>
      <c r="H27" s="2"/>
    </row>
    <row r="28" spans="1:8">
      <c r="A28" s="2"/>
      <c r="B28" s="14"/>
      <c r="C28" s="53"/>
      <c r="D28" s="14"/>
      <c r="E28" s="53"/>
      <c r="F28" s="54"/>
      <c r="G28" s="2"/>
      <c r="H28" s="2"/>
    </row>
    <row r="29" spans="1:8">
      <c r="A29" s="795" t="s">
        <v>726</v>
      </c>
      <c r="B29" s="795"/>
      <c r="C29" s="795"/>
      <c r="D29" s="795"/>
      <c r="E29" s="795"/>
      <c r="F29" s="795"/>
      <c r="G29" s="2"/>
      <c r="H29" s="2"/>
    </row>
    <row r="30" spans="1:8">
      <c r="A30" s="315" t="s">
        <v>727</v>
      </c>
      <c r="B30" s="66"/>
      <c r="C30" s="66"/>
      <c r="D30" s="66"/>
      <c r="E30" s="66"/>
      <c r="F30" s="66"/>
      <c r="G30" s="2"/>
      <c r="H30" s="2"/>
    </row>
    <row r="31" spans="1:8">
      <c r="A31" s="66" t="s">
        <v>735</v>
      </c>
      <c r="B31" s="66"/>
      <c r="C31" s="66"/>
      <c r="D31" s="66"/>
      <c r="E31" s="66"/>
      <c r="F31" s="66"/>
      <c r="G31" s="2"/>
      <c r="H31" s="2"/>
    </row>
    <row r="32" spans="1:8">
      <c r="A32" s="2"/>
      <c r="G32" s="2"/>
      <c r="H32" s="2"/>
    </row>
    <row r="33" spans="1:12">
      <c r="A33" s="2"/>
      <c r="B33" s="2"/>
      <c r="C33" s="2"/>
      <c r="D33" s="37"/>
      <c r="E33" s="2"/>
      <c r="F33" s="2"/>
      <c r="G33" s="2"/>
      <c r="H33" s="2"/>
    </row>
    <row r="34" spans="1:12">
      <c r="B34" s="2"/>
      <c r="C34" s="2"/>
      <c r="D34" s="37"/>
      <c r="E34" s="2"/>
      <c r="F34" s="2"/>
      <c r="G34" s="2"/>
      <c r="H34" s="2"/>
    </row>
    <row r="35" spans="1:12">
      <c r="B35" s="2"/>
      <c r="C35" s="2"/>
      <c r="D35" s="37"/>
      <c r="E35" s="2"/>
      <c r="F35" s="2"/>
      <c r="G35" s="2"/>
      <c r="H35" s="2"/>
    </row>
    <row r="36" spans="1:12">
      <c r="B36" s="2"/>
      <c r="C36" s="2"/>
      <c r="D36" s="37"/>
      <c r="E36" s="2"/>
      <c r="F36" s="2"/>
      <c r="G36" s="2"/>
      <c r="H36" s="2"/>
    </row>
    <row r="37" spans="1:12">
      <c r="B37" s="2"/>
      <c r="C37" s="2"/>
      <c r="D37" s="37"/>
      <c r="E37" s="2"/>
      <c r="F37" s="2"/>
      <c r="G37" s="2"/>
      <c r="H37" s="2"/>
    </row>
    <row r="38" spans="1:12" ht="20.25">
      <c r="K38" s="759"/>
      <c r="L38" s="759"/>
    </row>
  </sheetData>
  <customSheetViews>
    <customSheetView guid="{00BB8FC3-0B7F-4485-B1CD-FF164EC3970C}" fitToPage="1">
      <selection activeCell="H21" sqref="H21"/>
      <pageMargins left="0.7" right="0.7" top="0.78740157499999996" bottom="0.78740157499999996" header="0.3" footer="0.3"/>
      <pageSetup paperSize="9" orientation="portrait" r:id="rId1"/>
    </customSheetView>
    <customSheetView guid="{5DDDE19F-F10F-4514-A83C-F71CDD7BE512}" fitToPage="1">
      <selection activeCell="H21" sqref="H21"/>
      <pageMargins left="0.7" right="0.7" top="0.78740157499999996" bottom="0.78740157499999996" header="0.3" footer="0.3"/>
      <pageSetup paperSize="9" orientation="portrait" r:id="rId2"/>
    </customSheetView>
    <customSheetView guid="{9A6D0F5E-68D7-4772-8712-9975EE0A4B2C}" fitToPage="1">
      <selection activeCell="H21" sqref="H21"/>
      <pageMargins left="0.7" right="0.7" top="0.78740157499999996" bottom="0.78740157499999996" header="0.3" footer="0.3"/>
      <pageSetup paperSize="9" orientation="portrait" r:id="rId3"/>
    </customSheetView>
  </customSheetViews>
  <mergeCells count="11">
    <mergeCell ref="A1:F2"/>
    <mergeCell ref="K38:L38"/>
    <mergeCell ref="A29:F29"/>
    <mergeCell ref="F4:F5"/>
    <mergeCell ref="A18:A19"/>
    <mergeCell ref="F18:F19"/>
    <mergeCell ref="B18:C18"/>
    <mergeCell ref="A4:A5"/>
    <mergeCell ref="B4:B5"/>
    <mergeCell ref="C4:E4"/>
    <mergeCell ref="D18:E18"/>
  </mergeCells>
  <pageMargins left="0.7" right="0.7" top="0.78740157499999996" bottom="0.78740157499999996" header="0.3" footer="0.3"/>
  <pageSetup paperSize="9" orientation="portrait" r:id="rId4"/>
  <drawing r:id="rId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N42"/>
  <sheetViews>
    <sheetView showGridLines="0" topLeftCell="A20" zoomScaleNormal="100" workbookViewId="0">
      <selection activeCell="A42" sqref="A42"/>
    </sheetView>
  </sheetViews>
  <sheetFormatPr baseColWidth="10" defaultRowHeight="15"/>
  <sheetData>
    <row r="1" spans="1:6" ht="39.75" customHeight="1">
      <c r="A1" s="802" t="s">
        <v>410</v>
      </c>
      <c r="B1" s="802"/>
      <c r="C1" s="802"/>
      <c r="D1" s="802"/>
      <c r="E1" s="802"/>
      <c r="F1" s="802"/>
    </row>
    <row r="2" spans="1:6">
      <c r="A2" s="802"/>
      <c r="B2" s="802"/>
      <c r="C2" s="802"/>
      <c r="D2" s="802"/>
      <c r="E2" s="802"/>
      <c r="F2" s="802"/>
    </row>
    <row r="3" spans="1:6">
      <c r="A3" t="s">
        <v>411</v>
      </c>
    </row>
    <row r="5" spans="1:6">
      <c r="A5" t="s">
        <v>172</v>
      </c>
      <c r="B5" t="s">
        <v>412</v>
      </c>
      <c r="C5" t="s">
        <v>415</v>
      </c>
      <c r="D5" t="s">
        <v>413</v>
      </c>
      <c r="E5" t="s">
        <v>414</v>
      </c>
    </row>
    <row r="6" spans="1:6">
      <c r="A6">
        <v>2009</v>
      </c>
      <c r="B6" s="48">
        <v>13.1</v>
      </c>
      <c r="C6" s="48">
        <v>-2.9629629629629601</v>
      </c>
      <c r="D6" s="48">
        <v>288</v>
      </c>
      <c r="E6" s="48">
        <v>-1.97413206262765</v>
      </c>
    </row>
    <row r="7" spans="1:6">
      <c r="A7">
        <v>2010</v>
      </c>
      <c r="B7" s="48">
        <v>13.4</v>
      </c>
      <c r="C7" s="48">
        <f t="shared" ref="C7:C18" si="0">$B7/$B6*100-100</f>
        <v>2.2900763358778704</v>
      </c>
      <c r="D7" s="48">
        <v>295.89999999999998</v>
      </c>
      <c r="E7" s="48">
        <f t="shared" ref="E7:E18" si="1">$D7/$D6*100-100</f>
        <v>2.7430555555555429</v>
      </c>
    </row>
    <row r="8" spans="1:6">
      <c r="A8">
        <v>2011</v>
      </c>
      <c r="B8" s="48">
        <v>14.2</v>
      </c>
      <c r="C8" s="48">
        <f t="shared" si="0"/>
        <v>5.9701492537313356</v>
      </c>
      <c r="D8" s="48">
        <v>310.10000000000002</v>
      </c>
      <c r="E8" s="48">
        <f t="shared" si="1"/>
        <v>4.7989185535654002</v>
      </c>
    </row>
    <row r="9" spans="1:6">
      <c r="A9" s="63">
        <v>2012</v>
      </c>
      <c r="B9" s="48">
        <v>14.6</v>
      </c>
      <c r="C9" s="48">
        <f t="shared" si="0"/>
        <v>2.816901408450704</v>
      </c>
      <c r="D9" s="48">
        <v>318.7</v>
      </c>
      <c r="E9" s="48">
        <f t="shared" si="1"/>
        <v>2.7732989358271425</v>
      </c>
    </row>
    <row r="10" spans="1:6">
      <c r="A10" s="149">
        <v>2013</v>
      </c>
      <c r="B10" s="188">
        <v>15.1</v>
      </c>
      <c r="C10" s="48">
        <f t="shared" si="0"/>
        <v>3.4246575342465633</v>
      </c>
      <c r="D10" s="188">
        <v>323.89999999999998</v>
      </c>
      <c r="E10" s="48">
        <f t="shared" si="1"/>
        <v>1.6316284907436511</v>
      </c>
    </row>
    <row r="11" spans="1:6">
      <c r="A11" s="149">
        <v>2014</v>
      </c>
      <c r="B11" s="188">
        <v>15.9</v>
      </c>
      <c r="C11" s="48">
        <f t="shared" si="0"/>
        <v>5.2980132450331183</v>
      </c>
      <c r="D11" s="188">
        <v>333.1</v>
      </c>
      <c r="E11" s="48">
        <f t="shared" si="1"/>
        <v>2.8403828342081141</v>
      </c>
    </row>
    <row r="12" spans="1:6">
      <c r="A12" s="149">
        <v>2015</v>
      </c>
      <c r="B12" s="188">
        <v>17</v>
      </c>
      <c r="C12" s="48">
        <f t="shared" si="0"/>
        <v>6.9182389937106876</v>
      </c>
      <c r="D12" s="188">
        <v>344.3</v>
      </c>
      <c r="E12" s="48">
        <f t="shared" si="1"/>
        <v>3.3623536475532774</v>
      </c>
    </row>
    <row r="13" spans="1:6">
      <c r="A13" s="149">
        <v>2016</v>
      </c>
      <c r="B13" s="129">
        <v>17.100000000000001</v>
      </c>
      <c r="C13" s="188">
        <f t="shared" si="0"/>
        <v>0.58823529411765207</v>
      </c>
      <c r="D13" s="129">
        <v>357.6</v>
      </c>
      <c r="E13" s="188">
        <f t="shared" si="1"/>
        <v>3.8629102526866177</v>
      </c>
    </row>
    <row r="14" spans="1:6">
      <c r="A14" s="129">
        <v>2017</v>
      </c>
      <c r="B14" s="188">
        <v>18</v>
      </c>
      <c r="C14" s="188">
        <f t="shared" si="0"/>
        <v>5.2631578947368354</v>
      </c>
      <c r="D14" s="188">
        <v>369.4</v>
      </c>
      <c r="E14" s="188">
        <f t="shared" si="1"/>
        <v>3.299776286353449</v>
      </c>
    </row>
    <row r="15" spans="1:6">
      <c r="A15" s="149">
        <v>2018</v>
      </c>
      <c r="B15" s="188">
        <v>19.3</v>
      </c>
      <c r="C15" s="188">
        <f t="shared" si="0"/>
        <v>7.2222222222222143</v>
      </c>
      <c r="D15" s="129">
        <v>385.2</v>
      </c>
      <c r="E15" s="188">
        <f t="shared" si="1"/>
        <v>4.2772062804548057</v>
      </c>
    </row>
    <row r="16" spans="1:6">
      <c r="A16" s="149">
        <v>2019</v>
      </c>
      <c r="B16" s="129">
        <v>18.899999999999999</v>
      </c>
      <c r="C16" s="188">
        <f t="shared" si="0"/>
        <v>-2.0725388601036343</v>
      </c>
      <c r="D16" s="129">
        <v>397.1</v>
      </c>
      <c r="E16" s="188">
        <f t="shared" si="1"/>
        <v>3.0893042575285534</v>
      </c>
    </row>
    <row r="17" spans="1:5">
      <c r="A17" s="149">
        <v>2020</v>
      </c>
      <c r="B17" s="129">
        <v>18.399999999999999</v>
      </c>
      <c r="C17" s="188">
        <f t="shared" si="0"/>
        <v>-2.6455026455026456</v>
      </c>
      <c r="D17" s="188">
        <v>381</v>
      </c>
      <c r="E17" s="188">
        <f t="shared" si="1"/>
        <v>-4.0543943591035116</v>
      </c>
    </row>
    <row r="18" spans="1:5" ht="17.25">
      <c r="A18" s="567" t="s">
        <v>621</v>
      </c>
      <c r="B18" s="414">
        <v>20.7</v>
      </c>
      <c r="C18" s="451">
        <f t="shared" si="0"/>
        <v>12.5</v>
      </c>
      <c r="D18" s="414">
        <v>406.2</v>
      </c>
      <c r="E18" s="451">
        <f t="shared" si="1"/>
        <v>6.6141732283464592</v>
      </c>
    </row>
    <row r="41" spans="1:14" ht="16.5">
      <c r="A41" s="352" t="s">
        <v>697</v>
      </c>
      <c r="B41" s="194"/>
      <c r="C41" s="146"/>
      <c r="D41" s="146"/>
    </row>
    <row r="42" spans="1:14">
      <c r="A42" s="66" t="s">
        <v>193</v>
      </c>
      <c r="B42" s="66"/>
      <c r="N42" t="s">
        <v>0</v>
      </c>
    </row>
  </sheetData>
  <customSheetViews>
    <customSheetView guid="{00BB8FC3-0B7F-4485-B1CD-FF164EC3970C}" fitToPage="1">
      <selection activeCell="G6" sqref="G6"/>
      <pageMargins left="0.7" right="0.7" top="0.78740157499999996" bottom="0.78740157499999996" header="0.3" footer="0.3"/>
      <pageSetup scale="79" fitToHeight="0" orientation="portrait" r:id="rId1"/>
    </customSheetView>
    <customSheetView guid="{5DDDE19F-F10F-4514-A83C-F71CDD7BE512}" fitToPage="1">
      <selection activeCell="G6" sqref="G6"/>
      <pageMargins left="0.7" right="0.7" top="0.78740157499999996" bottom="0.78740157499999996" header="0.3" footer="0.3"/>
      <pageSetup scale="79" fitToHeight="0" orientation="portrait" r:id="rId2"/>
    </customSheetView>
    <customSheetView guid="{9A6D0F5E-68D7-4772-8712-9975EE0A4B2C}" fitToPage="1">
      <selection activeCell="G6" sqref="G6"/>
      <pageMargins left="0.7" right="0.7" top="0.78740157499999996" bottom="0.78740157499999996" header="0.3" footer="0.3"/>
      <pageSetup scale="79" fitToHeight="0" orientation="portrait" r:id="rId3"/>
    </customSheetView>
  </customSheetViews>
  <mergeCells count="1">
    <mergeCell ref="A1:F2"/>
  </mergeCells>
  <pageMargins left="0.7" right="0.7" top="0.78740157499999996" bottom="0.78740157499999996" header="0.3" footer="0.3"/>
  <pageSetup scale="52" orientation="portrait" r:id="rId4"/>
  <drawing r:id="rId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S38"/>
  <sheetViews>
    <sheetView showGridLines="0" topLeftCell="A14" zoomScaleNormal="100" workbookViewId="0">
      <selection activeCell="A42" sqref="A42"/>
    </sheetView>
  </sheetViews>
  <sheetFormatPr baseColWidth="10" defaultRowHeight="15"/>
  <cols>
    <col min="1" max="1" width="16.85546875" customWidth="1"/>
  </cols>
  <sheetData>
    <row r="1" spans="1:19" ht="2.25" customHeight="1">
      <c r="E1" s="2"/>
      <c r="F1" s="2"/>
      <c r="G1" s="2"/>
    </row>
    <row r="2" spans="1:19" ht="17.25">
      <c r="A2" s="803"/>
      <c r="B2" s="803"/>
      <c r="C2" s="803"/>
      <c r="D2" s="803"/>
      <c r="E2" s="803"/>
      <c r="F2" s="803"/>
      <c r="G2" s="803"/>
      <c r="H2" s="803"/>
      <c r="I2" s="803"/>
    </row>
    <row r="3" spans="1:19" ht="39.75" customHeight="1">
      <c r="A3" s="734" t="s">
        <v>486</v>
      </c>
      <c r="B3" s="389"/>
      <c r="C3" s="389"/>
      <c r="D3" s="389"/>
      <c r="E3" s="389"/>
      <c r="F3" s="435"/>
      <c r="G3" s="435"/>
      <c r="H3" s="435"/>
      <c r="I3" s="435"/>
      <c r="K3" s="666" t="s">
        <v>486</v>
      </c>
      <c r="L3" s="665"/>
      <c r="M3" s="665"/>
      <c r="N3" s="665"/>
      <c r="O3" s="678"/>
      <c r="P3" s="678" t="s">
        <v>0</v>
      </c>
      <c r="Q3" s="665"/>
      <c r="R3" s="665"/>
      <c r="S3" s="665"/>
    </row>
    <row r="4" spans="1:19">
      <c r="A4" s="146"/>
      <c r="B4" s="146"/>
      <c r="C4" s="146"/>
      <c r="D4" s="146"/>
      <c r="E4" s="146"/>
      <c r="F4" s="146"/>
      <c r="G4" s="146"/>
      <c r="K4" s="665"/>
      <c r="L4" s="665"/>
      <c r="M4" s="665"/>
      <c r="N4" s="665"/>
      <c r="O4" s="678"/>
      <c r="P4" s="678"/>
      <c r="Q4" s="665"/>
      <c r="R4" s="665"/>
      <c r="S4" s="665"/>
    </row>
    <row r="5" spans="1:19">
      <c r="K5" s="665"/>
      <c r="L5" s="665"/>
      <c r="M5" s="665"/>
      <c r="N5" s="665"/>
      <c r="O5" s="665"/>
      <c r="P5" s="665"/>
      <c r="Q5" s="665"/>
      <c r="R5" s="665"/>
      <c r="S5" s="665"/>
    </row>
    <row r="6" spans="1:19" ht="17.25">
      <c r="A6" s="129"/>
      <c r="B6" s="129">
        <v>2010</v>
      </c>
      <c r="C6" s="129">
        <v>2011</v>
      </c>
      <c r="D6" s="129">
        <v>2014</v>
      </c>
      <c r="E6" s="149">
        <v>2016</v>
      </c>
      <c r="F6" s="149">
        <v>2018</v>
      </c>
      <c r="G6" s="149">
        <v>2020</v>
      </c>
      <c r="H6" s="149" t="s">
        <v>621</v>
      </c>
      <c r="I6" s="77"/>
      <c r="K6" s="665"/>
      <c r="L6" s="665">
        <v>2010</v>
      </c>
      <c r="M6" s="665">
        <v>2011</v>
      </c>
      <c r="N6" s="665">
        <v>2014</v>
      </c>
      <c r="O6" s="679">
        <v>2016</v>
      </c>
      <c r="P6" s="679">
        <v>2018</v>
      </c>
      <c r="Q6" s="679">
        <v>2020</v>
      </c>
      <c r="R6" s="679" t="s">
        <v>698</v>
      </c>
      <c r="S6" s="679"/>
    </row>
    <row r="7" spans="1:19">
      <c r="A7" s="158" t="s">
        <v>68</v>
      </c>
      <c r="B7" s="229">
        <v>35400</v>
      </c>
      <c r="C7" s="229">
        <v>37000</v>
      </c>
      <c r="D7" s="229">
        <v>39000</v>
      </c>
      <c r="E7" s="493">
        <v>40900</v>
      </c>
      <c r="F7" s="493">
        <v>43600</v>
      </c>
      <c r="G7" s="493">
        <v>42700</v>
      </c>
      <c r="H7" s="229">
        <v>45400</v>
      </c>
      <c r="I7" s="189"/>
      <c r="K7" s="665" t="s">
        <v>192</v>
      </c>
      <c r="L7" s="667">
        <v>23600</v>
      </c>
      <c r="M7" s="667">
        <v>24600</v>
      </c>
      <c r="N7" s="667">
        <v>26900</v>
      </c>
      <c r="O7" s="680">
        <v>28600</v>
      </c>
      <c r="P7" s="680">
        <v>30600</v>
      </c>
      <c r="Q7" s="680">
        <v>30400</v>
      </c>
      <c r="R7" s="667">
        <v>32000</v>
      </c>
      <c r="S7" s="680"/>
    </row>
    <row r="8" spans="1:19">
      <c r="A8" s="129" t="s">
        <v>188</v>
      </c>
      <c r="B8" s="150">
        <v>41500</v>
      </c>
      <c r="C8" s="150">
        <v>43400</v>
      </c>
      <c r="D8" s="150">
        <v>45700</v>
      </c>
      <c r="E8" s="320">
        <v>48900</v>
      </c>
      <c r="F8" s="320">
        <v>51700</v>
      </c>
      <c r="G8" s="320">
        <v>51000</v>
      </c>
      <c r="H8" s="150">
        <v>53300</v>
      </c>
      <c r="I8" s="189"/>
      <c r="K8" s="665" t="s">
        <v>190</v>
      </c>
      <c r="L8" s="667">
        <v>28800</v>
      </c>
      <c r="M8" s="667">
        <v>30100</v>
      </c>
      <c r="N8" s="667">
        <v>31900</v>
      </c>
      <c r="O8" s="680">
        <v>33500</v>
      </c>
      <c r="P8" s="680">
        <v>36100</v>
      </c>
      <c r="Q8" s="680">
        <v>35500</v>
      </c>
      <c r="R8" s="667">
        <v>38400</v>
      </c>
      <c r="S8" s="680"/>
    </row>
    <row r="9" spans="1:19">
      <c r="A9" s="129" t="s">
        <v>200</v>
      </c>
      <c r="B9" s="150">
        <v>46100</v>
      </c>
      <c r="C9" s="150">
        <v>47300</v>
      </c>
      <c r="D9" s="150">
        <v>47600</v>
      </c>
      <c r="E9" s="320">
        <v>49600</v>
      </c>
      <c r="F9" s="320">
        <v>51300</v>
      </c>
      <c r="G9" s="320">
        <v>49800</v>
      </c>
      <c r="H9" s="150">
        <v>53000</v>
      </c>
      <c r="I9" s="189"/>
      <c r="K9" s="665" t="s">
        <v>187</v>
      </c>
      <c r="L9" s="667">
        <v>29700</v>
      </c>
      <c r="M9" s="667">
        <v>31500</v>
      </c>
      <c r="N9" s="667">
        <v>33100</v>
      </c>
      <c r="O9" s="680">
        <v>34000</v>
      </c>
      <c r="P9" s="680">
        <v>37200</v>
      </c>
      <c r="Q9" s="680">
        <v>37200</v>
      </c>
      <c r="R9" s="667">
        <v>40300</v>
      </c>
      <c r="S9" s="680"/>
    </row>
    <row r="10" spans="1:19">
      <c r="A10" s="414" t="s">
        <v>25</v>
      </c>
      <c r="B10" s="461">
        <v>36400</v>
      </c>
      <c r="C10" s="461">
        <v>38500</v>
      </c>
      <c r="D10" s="461">
        <v>42100</v>
      </c>
      <c r="E10" s="494">
        <v>44100</v>
      </c>
      <c r="F10" s="494">
        <v>49100</v>
      </c>
      <c r="G10" s="494">
        <v>46300</v>
      </c>
      <c r="H10" s="461">
        <v>51700</v>
      </c>
      <c r="I10" s="492"/>
      <c r="K10" s="665" t="s">
        <v>191</v>
      </c>
      <c r="L10" s="667">
        <v>31200</v>
      </c>
      <c r="M10" s="667">
        <v>32700</v>
      </c>
      <c r="N10" s="667">
        <v>35100</v>
      </c>
      <c r="O10" s="680">
        <v>36900</v>
      </c>
      <c r="P10" s="680">
        <v>39300</v>
      </c>
      <c r="Q10" s="680">
        <v>39300</v>
      </c>
      <c r="R10" s="667">
        <v>41300</v>
      </c>
      <c r="S10" s="680"/>
    </row>
    <row r="11" spans="1:19">
      <c r="A11" s="129" t="s">
        <v>189</v>
      </c>
      <c r="B11" s="150">
        <v>35200</v>
      </c>
      <c r="C11" s="150">
        <v>37200</v>
      </c>
      <c r="D11" s="150">
        <v>39900</v>
      </c>
      <c r="E11" s="320">
        <v>41600</v>
      </c>
      <c r="F11" s="320">
        <v>44800</v>
      </c>
      <c r="G11" s="320">
        <v>44100</v>
      </c>
      <c r="H11" s="150">
        <v>46700</v>
      </c>
      <c r="I11" s="189"/>
      <c r="K11" s="665" t="s">
        <v>301</v>
      </c>
      <c r="L11" s="667">
        <v>36300</v>
      </c>
      <c r="M11" s="667">
        <v>38000</v>
      </c>
      <c r="N11" s="667">
        <v>41200</v>
      </c>
      <c r="O11" s="680">
        <v>43600</v>
      </c>
      <c r="P11" s="680">
        <v>46300</v>
      </c>
      <c r="Q11" s="680">
        <v>44800</v>
      </c>
      <c r="R11" s="667">
        <v>45400</v>
      </c>
      <c r="S11" s="680"/>
    </row>
    <row r="12" spans="1:19">
      <c r="A12" s="129" t="s">
        <v>301</v>
      </c>
      <c r="B12" s="150">
        <v>36300</v>
      </c>
      <c r="C12" s="150">
        <v>38000</v>
      </c>
      <c r="D12" s="150">
        <v>41200</v>
      </c>
      <c r="E12" s="320">
        <v>43600</v>
      </c>
      <c r="F12" s="320">
        <v>46300</v>
      </c>
      <c r="G12" s="320">
        <v>44800</v>
      </c>
      <c r="H12" s="150">
        <v>45400</v>
      </c>
      <c r="I12" s="189"/>
      <c r="K12" s="665" t="s">
        <v>189</v>
      </c>
      <c r="L12" s="667">
        <v>35200</v>
      </c>
      <c r="M12" s="667">
        <v>37200</v>
      </c>
      <c r="N12" s="667">
        <v>39900</v>
      </c>
      <c r="O12" s="680">
        <v>41600</v>
      </c>
      <c r="P12" s="680">
        <v>44800</v>
      </c>
      <c r="Q12" s="680">
        <v>44100</v>
      </c>
      <c r="R12" s="667">
        <v>46700</v>
      </c>
      <c r="S12" s="680"/>
    </row>
    <row r="13" spans="1:19">
      <c r="A13" s="129" t="s">
        <v>191</v>
      </c>
      <c r="B13" s="150">
        <v>31200</v>
      </c>
      <c r="C13" s="150">
        <v>32700</v>
      </c>
      <c r="D13" s="150">
        <v>35100</v>
      </c>
      <c r="E13" s="320">
        <v>36900</v>
      </c>
      <c r="F13" s="320">
        <v>39300</v>
      </c>
      <c r="G13" s="320">
        <v>39300</v>
      </c>
      <c r="H13" s="150">
        <v>41300</v>
      </c>
      <c r="I13" s="189"/>
      <c r="K13" s="648" t="s">
        <v>25</v>
      </c>
      <c r="L13" s="681">
        <v>36400</v>
      </c>
      <c r="M13" s="681">
        <v>38500</v>
      </c>
      <c r="N13" s="681">
        <v>42100</v>
      </c>
      <c r="O13" s="682">
        <v>44100</v>
      </c>
      <c r="P13" s="682">
        <v>49100</v>
      </c>
      <c r="Q13" s="682">
        <v>46300</v>
      </c>
      <c r="R13" s="681">
        <v>51700</v>
      </c>
      <c r="S13" s="682"/>
    </row>
    <row r="14" spans="1:19">
      <c r="A14" s="129" t="s">
        <v>187</v>
      </c>
      <c r="B14" s="150">
        <v>29700</v>
      </c>
      <c r="C14" s="150">
        <v>31500</v>
      </c>
      <c r="D14" s="150">
        <v>33100</v>
      </c>
      <c r="E14" s="320">
        <v>34000</v>
      </c>
      <c r="F14" s="320">
        <v>37200</v>
      </c>
      <c r="G14" s="320">
        <v>37200</v>
      </c>
      <c r="H14" s="150">
        <v>40300</v>
      </c>
      <c r="I14" s="189"/>
      <c r="K14" s="665" t="s">
        <v>200</v>
      </c>
      <c r="L14" s="667">
        <v>46100</v>
      </c>
      <c r="M14" s="667">
        <v>47300</v>
      </c>
      <c r="N14" s="667">
        <v>47600</v>
      </c>
      <c r="O14" s="680">
        <v>49600</v>
      </c>
      <c r="P14" s="680">
        <v>51300</v>
      </c>
      <c r="Q14" s="680">
        <v>49800</v>
      </c>
      <c r="R14" s="667">
        <v>53000</v>
      </c>
      <c r="S14" s="680"/>
    </row>
    <row r="15" spans="1:19">
      <c r="A15" s="129" t="s">
        <v>190</v>
      </c>
      <c r="B15" s="150">
        <v>28800</v>
      </c>
      <c r="C15" s="150">
        <v>30100</v>
      </c>
      <c r="D15" s="150">
        <v>31900</v>
      </c>
      <c r="E15" s="320">
        <v>33500</v>
      </c>
      <c r="F15" s="320">
        <v>36100</v>
      </c>
      <c r="G15" s="320">
        <v>35500</v>
      </c>
      <c r="H15" s="150">
        <v>38400</v>
      </c>
      <c r="I15" s="189"/>
      <c r="K15" s="665" t="s">
        <v>188</v>
      </c>
      <c r="L15" s="667">
        <v>41500</v>
      </c>
      <c r="M15" s="667">
        <v>43400</v>
      </c>
      <c r="N15" s="667">
        <v>45700</v>
      </c>
      <c r="O15" s="680">
        <v>48900</v>
      </c>
      <c r="P15" s="680">
        <v>51700</v>
      </c>
      <c r="Q15" s="680">
        <v>51000</v>
      </c>
      <c r="R15" s="667">
        <v>53300</v>
      </c>
      <c r="S15" s="680"/>
    </row>
    <row r="16" spans="1:19">
      <c r="A16" s="129" t="s">
        <v>192</v>
      </c>
      <c r="B16" s="150">
        <v>23600</v>
      </c>
      <c r="C16" s="150">
        <v>24600</v>
      </c>
      <c r="D16" s="150">
        <v>26900</v>
      </c>
      <c r="E16" s="320">
        <v>28600</v>
      </c>
      <c r="F16" s="320">
        <v>30600</v>
      </c>
      <c r="G16" s="320">
        <v>30400</v>
      </c>
      <c r="H16" s="150">
        <v>32000</v>
      </c>
      <c r="I16" s="189"/>
      <c r="K16" s="665" t="s">
        <v>68</v>
      </c>
      <c r="L16" s="667">
        <v>35400</v>
      </c>
      <c r="M16" s="667">
        <v>37000</v>
      </c>
      <c r="N16" s="667">
        <v>39000</v>
      </c>
      <c r="O16" s="680">
        <v>40900</v>
      </c>
      <c r="P16" s="680">
        <v>43600</v>
      </c>
      <c r="Q16" s="680">
        <v>42700</v>
      </c>
      <c r="R16" s="667">
        <v>45400</v>
      </c>
      <c r="S16" s="680"/>
    </row>
    <row r="34" spans="1:13">
      <c r="J34" s="33" t="s">
        <v>0</v>
      </c>
      <c r="K34" s="33"/>
      <c r="L34" s="33"/>
      <c r="M34" s="33"/>
    </row>
    <row r="36" spans="1:13">
      <c r="A36" s="66" t="s">
        <v>533</v>
      </c>
      <c r="B36" s="66"/>
    </row>
    <row r="37" spans="1:13">
      <c r="A37" s="66" t="s">
        <v>193</v>
      </c>
      <c r="B37" s="66"/>
    </row>
    <row r="38" spans="1:13">
      <c r="A38" s="115" t="s">
        <v>0</v>
      </c>
      <c r="B38" s="115"/>
    </row>
  </sheetData>
  <customSheetViews>
    <customSheetView guid="{00BB8FC3-0B7F-4485-B1CD-FF164EC3970C}" fitToPage="1" topLeftCell="A4">
      <selection activeCell="R28" sqref="R28"/>
      <pageMargins left="0.7" right="0.7" top="0.78740157499999996" bottom="0.78740157499999996" header="0.3" footer="0.3"/>
      <pageSetup scale="63" orientation="landscape" r:id="rId1"/>
    </customSheetView>
    <customSheetView guid="{5DDDE19F-F10F-4514-A83C-F71CDD7BE512}" showPageBreaks="1" fitToPage="1" topLeftCell="A4">
      <selection activeCell="R28" sqref="R28"/>
      <pageMargins left="0.7" right="0.7" top="0.78740157499999996" bottom="0.78740157499999996" header="0.3" footer="0.3"/>
      <pageSetup scale="63" orientation="landscape" r:id="rId2"/>
    </customSheetView>
    <customSheetView guid="{9A6D0F5E-68D7-4772-8712-9975EE0A4B2C}" fitToPage="1" topLeftCell="A4">
      <selection activeCell="R28" sqref="R28"/>
      <pageMargins left="0.7" right="0.7" top="0.78740157499999996" bottom="0.78740157499999996" header="0.3" footer="0.3"/>
      <pageSetup scale="63" orientation="landscape" r:id="rId3"/>
    </customSheetView>
  </customSheetViews>
  <mergeCells count="1">
    <mergeCell ref="A2:I2"/>
  </mergeCells>
  <pageMargins left="0.7" right="0.7" top="0.78740157499999996" bottom="0.78740157499999996" header="0.3" footer="0.3"/>
  <pageSetup scale="56" orientation="landscape" r:id="rId4"/>
  <drawing r:id="rId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H42"/>
  <sheetViews>
    <sheetView showGridLines="0" zoomScaleNormal="100" workbookViewId="0">
      <selection activeCell="H49" sqref="H49"/>
    </sheetView>
  </sheetViews>
  <sheetFormatPr baseColWidth="10" defaultRowHeight="15"/>
  <sheetData>
    <row r="1" spans="1:8" ht="1.5" customHeight="1"/>
    <row r="2" spans="1:8" ht="39.75" customHeight="1">
      <c r="A2" s="748" t="s">
        <v>352</v>
      </c>
      <c r="B2" s="389"/>
      <c r="C2" s="146"/>
      <c r="D2" s="146"/>
      <c r="E2" s="146"/>
      <c r="F2" s="146"/>
      <c r="G2" s="146"/>
      <c r="H2" s="146"/>
    </row>
    <row r="3" spans="1:8">
      <c r="A3" s="146"/>
      <c r="B3" s="146"/>
      <c r="C3" s="146"/>
      <c r="D3" s="146"/>
      <c r="E3" s="146"/>
      <c r="F3" s="146"/>
      <c r="G3" s="146"/>
      <c r="H3" s="146"/>
    </row>
    <row r="4" spans="1:8">
      <c r="C4" t="s">
        <v>25</v>
      </c>
      <c r="D4" t="s">
        <v>68</v>
      </c>
    </row>
    <row r="5" spans="1:8">
      <c r="A5" s="129">
        <v>2010</v>
      </c>
      <c r="B5" s="129"/>
      <c r="C5" s="446">
        <v>2.5999999999999999E-2</v>
      </c>
      <c r="D5" s="446">
        <v>0.02</v>
      </c>
    </row>
    <row r="6" spans="1:8">
      <c r="A6" s="129">
        <v>2011</v>
      </c>
      <c r="B6" s="129"/>
      <c r="C6" s="446">
        <v>3.2000000000000001E-2</v>
      </c>
      <c r="D6" s="446">
        <v>0.03</v>
      </c>
    </row>
    <row r="7" spans="1:8">
      <c r="A7" s="129">
        <v>2012</v>
      </c>
      <c r="B7" s="129"/>
      <c r="C7" s="446">
        <v>3.0000000000000001E-3</v>
      </c>
      <c r="D7" s="446">
        <v>7.0000000000000001E-3</v>
      </c>
    </row>
    <row r="8" spans="1:8">
      <c r="A8" s="149">
        <v>2013</v>
      </c>
      <c r="B8" s="129"/>
      <c r="C8" s="446">
        <v>1.7999999999999999E-2</v>
      </c>
      <c r="D8" s="446">
        <v>2E-3</v>
      </c>
    </row>
    <row r="9" spans="1:8" ht="17.45" customHeight="1">
      <c r="A9" s="149">
        <v>2014</v>
      </c>
      <c r="B9" s="129"/>
      <c r="C9" s="446">
        <v>2.9000000000000001E-2</v>
      </c>
      <c r="D9" s="446">
        <v>7.0000000000000001E-3</v>
      </c>
    </row>
    <row r="10" spans="1:8">
      <c r="A10" s="149">
        <v>2015</v>
      </c>
      <c r="B10" s="129"/>
      <c r="C10" s="446">
        <v>2.3E-2</v>
      </c>
      <c r="D10" s="446">
        <v>8.0000000000000002E-3</v>
      </c>
    </row>
    <row r="11" spans="1:8">
      <c r="A11" s="149">
        <v>2016</v>
      </c>
      <c r="B11" s="129"/>
      <c r="C11" s="446">
        <v>7.0000000000000001E-3</v>
      </c>
      <c r="D11" s="446">
        <v>1.9E-2</v>
      </c>
    </row>
    <row r="12" spans="1:8">
      <c r="A12" s="149">
        <v>2017</v>
      </c>
      <c r="B12" s="129"/>
      <c r="C12" s="446">
        <v>0.03</v>
      </c>
      <c r="D12" s="446">
        <v>2.3E-2</v>
      </c>
    </row>
    <row r="13" spans="1:8">
      <c r="A13" s="149">
        <v>2018</v>
      </c>
      <c r="B13" s="129"/>
      <c r="C13" s="446">
        <v>1.2999999999999999E-2</v>
      </c>
      <c r="D13" s="446">
        <v>2.5999999999999999E-2</v>
      </c>
    </row>
    <row r="14" spans="1:8">
      <c r="A14" s="149">
        <v>2019</v>
      </c>
      <c r="B14" s="129"/>
      <c r="C14" s="446">
        <v>2.1000000000000001E-2</v>
      </c>
      <c r="D14" s="446">
        <v>1.4999999999999999E-2</v>
      </c>
    </row>
    <row r="15" spans="1:8">
      <c r="A15" s="149">
        <v>2020</v>
      </c>
      <c r="B15" s="129"/>
      <c r="C15" s="446">
        <v>-5.5E-2</v>
      </c>
      <c r="D15" s="446">
        <v>-6.5000000000000002E-2</v>
      </c>
    </row>
    <row r="16" spans="1:8" ht="17.25">
      <c r="A16" s="339" t="s">
        <v>621</v>
      </c>
      <c r="B16" s="295"/>
      <c r="C16" s="506">
        <v>3.9E-2</v>
      </c>
      <c r="D16" s="506">
        <v>0.04</v>
      </c>
    </row>
    <row r="17" spans="1:4" ht="17.25">
      <c r="A17" s="507" t="s">
        <v>626</v>
      </c>
      <c r="B17" s="409"/>
      <c r="C17" s="495">
        <v>4.4000000000000004E-2</v>
      </c>
      <c r="D17" s="495">
        <v>4.9000000000000002E-2</v>
      </c>
    </row>
    <row r="38" spans="1:8">
      <c r="H38" s="115"/>
    </row>
    <row r="41" spans="1:8">
      <c r="A41" s="66" t="s">
        <v>699</v>
      </c>
      <c r="B41" s="66"/>
    </row>
    <row r="42" spans="1:8">
      <c r="A42" s="498" t="s">
        <v>540</v>
      </c>
      <c r="B42" s="498"/>
      <c r="C42" s="295"/>
      <c r="D42" s="295"/>
      <c r="E42" s="295"/>
      <c r="F42" s="295"/>
      <c r="G42" s="295"/>
    </row>
  </sheetData>
  <customSheetViews>
    <customSheetView guid="{00BB8FC3-0B7F-4485-B1CD-FF164EC3970C}" fitToPage="1" topLeftCell="A10">
      <selection activeCell="D21" sqref="D21"/>
      <pageMargins left="0.7" right="0.7" top="0.78740157499999996" bottom="0.78740157499999996" header="0.3" footer="0.3"/>
      <pageSetup scale="66" orientation="portrait" r:id="rId1"/>
    </customSheetView>
    <customSheetView guid="{5DDDE19F-F10F-4514-A83C-F71CDD7BE512}" showPageBreaks="1" fitToPage="1" topLeftCell="A10">
      <selection activeCell="D21" sqref="D21"/>
      <pageMargins left="0.7" right="0.7" top="0.78740157499999996" bottom="0.78740157499999996" header="0.3" footer="0.3"/>
      <pageSetup scale="66" orientation="portrait" r:id="rId2"/>
    </customSheetView>
    <customSheetView guid="{9A6D0F5E-68D7-4772-8712-9975EE0A4B2C}" fitToPage="1" topLeftCell="A10">
      <selection activeCell="D21" sqref="D21"/>
      <pageMargins left="0.7" right="0.7" top="0.78740157499999996" bottom="0.78740157499999996" header="0.3" footer="0.3"/>
      <pageSetup scale="66" orientation="portrait" r:id="rId3"/>
    </customSheetView>
  </customSheetViews>
  <pageMargins left="0.7" right="0.7" top="0.78740157499999996" bottom="0.78740157499999996" header="0.3" footer="0.3"/>
  <pageSetup scale="52" orientation="portrait" r:id="rId4"/>
  <drawing r:id="rId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I41"/>
  <sheetViews>
    <sheetView showGridLines="0" topLeftCell="A20" zoomScaleNormal="100" workbookViewId="0">
      <selection activeCell="B40" sqref="B40"/>
    </sheetView>
  </sheetViews>
  <sheetFormatPr baseColWidth="10" defaultRowHeight="15"/>
  <cols>
    <col min="6" max="6" width="11.42578125" customWidth="1"/>
  </cols>
  <sheetData>
    <row r="1" spans="1:7" ht="39.75" customHeight="1">
      <c r="A1" s="804" t="s">
        <v>416</v>
      </c>
      <c r="B1" s="804"/>
      <c r="C1" s="804"/>
      <c r="D1" s="804"/>
      <c r="E1" s="804"/>
      <c r="F1" s="804"/>
    </row>
    <row r="2" spans="1:7" ht="15" customHeight="1">
      <c r="A2" s="804"/>
      <c r="B2" s="804"/>
      <c r="C2" s="804"/>
      <c r="D2" s="804"/>
      <c r="E2" s="804"/>
      <c r="F2" s="804"/>
    </row>
    <row r="3" spans="1:7" s="146" customFormat="1">
      <c r="A3" s="158" t="s">
        <v>458</v>
      </c>
    </row>
    <row r="5" spans="1:7">
      <c r="A5" t="s">
        <v>0</v>
      </c>
      <c r="B5" s="128" t="s">
        <v>25</v>
      </c>
      <c r="C5" s="128" t="s">
        <v>351</v>
      </c>
      <c r="D5" s="128" t="s">
        <v>68</v>
      </c>
      <c r="E5" s="128" t="s">
        <v>351</v>
      </c>
      <c r="F5" t="s">
        <v>0</v>
      </c>
    </row>
    <row r="6" spans="1:7">
      <c r="A6">
        <v>2010</v>
      </c>
      <c r="B6" s="5">
        <v>11978</v>
      </c>
      <c r="C6" s="151">
        <v>2.5338127033042399</v>
      </c>
      <c r="D6" s="5">
        <v>263633</v>
      </c>
      <c r="E6" s="151">
        <v>2.7124217383342901</v>
      </c>
      <c r="F6" s="3" t="s">
        <v>0</v>
      </c>
      <c r="G6" s="3"/>
    </row>
    <row r="7" spans="1:7">
      <c r="A7">
        <v>2011</v>
      </c>
      <c r="B7" s="5">
        <v>12693</v>
      </c>
      <c r="C7" s="151">
        <f t="shared" ref="C7:C17" si="0">B7*100/B6-100</f>
        <v>5.9692770078477224</v>
      </c>
      <c r="D7" s="5">
        <v>276404</v>
      </c>
      <c r="E7" s="151">
        <f t="shared" ref="E7:E17" si="1">D7*100/D6-100</f>
        <v>4.8442342195400414</v>
      </c>
      <c r="F7" s="3" t="s">
        <v>0</v>
      </c>
      <c r="G7" s="3"/>
    </row>
    <row r="8" spans="1:7">
      <c r="A8" s="63">
        <v>2012</v>
      </c>
      <c r="B8" s="5">
        <v>12977</v>
      </c>
      <c r="C8" s="151">
        <f t="shared" si="0"/>
        <v>2.2374537146458664</v>
      </c>
      <c r="D8" s="5">
        <v>283549</v>
      </c>
      <c r="E8" s="151">
        <f t="shared" si="1"/>
        <v>2.5849842983459013</v>
      </c>
      <c r="F8" s="3"/>
      <c r="G8" s="3"/>
    </row>
    <row r="9" spans="1:7">
      <c r="A9" s="149">
        <v>2013</v>
      </c>
      <c r="B9" s="150">
        <v>13470</v>
      </c>
      <c r="C9" s="152">
        <f t="shared" si="0"/>
        <v>3.7990290513986338</v>
      </c>
      <c r="D9" s="150">
        <v>288624</v>
      </c>
      <c r="E9" s="152">
        <f t="shared" si="1"/>
        <v>1.7898141062038633</v>
      </c>
      <c r="F9" s="3"/>
      <c r="G9" s="3"/>
    </row>
    <row r="10" spans="1:7" s="146" customFormat="1">
      <c r="A10" s="149">
        <v>2014</v>
      </c>
      <c r="B10" s="150">
        <v>14151</v>
      </c>
      <c r="C10" s="152">
        <f t="shared" si="0"/>
        <v>5.0556792873051251</v>
      </c>
      <c r="D10" s="150">
        <v>297230</v>
      </c>
      <c r="E10" s="152">
        <f t="shared" si="1"/>
        <v>2.9817340207328584</v>
      </c>
      <c r="F10" s="3"/>
      <c r="G10" s="3"/>
    </row>
    <row r="11" spans="1:7">
      <c r="A11" s="63">
        <v>2015</v>
      </c>
      <c r="B11" s="5">
        <v>15198</v>
      </c>
      <c r="C11" s="152">
        <f t="shared" si="0"/>
        <v>7.3987704049183804</v>
      </c>
      <c r="D11" s="5">
        <v>307038</v>
      </c>
      <c r="E11" s="152">
        <f t="shared" si="1"/>
        <v>3.2998015005214825</v>
      </c>
      <c r="F11" s="3"/>
      <c r="G11" s="3"/>
    </row>
    <row r="12" spans="1:7">
      <c r="A12" s="63">
        <v>2016</v>
      </c>
      <c r="B12" s="5">
        <v>15216</v>
      </c>
      <c r="C12" s="152">
        <f t="shared" si="0"/>
        <v>0.1184366363995224</v>
      </c>
      <c r="D12" s="5">
        <v>318953</v>
      </c>
      <c r="E12" s="152">
        <f t="shared" si="1"/>
        <v>3.880627153642223</v>
      </c>
    </row>
    <row r="13" spans="1:7">
      <c r="A13" s="149">
        <v>2017</v>
      </c>
      <c r="B13" s="150">
        <v>16022</v>
      </c>
      <c r="C13" s="152">
        <f t="shared" si="0"/>
        <v>5.2970557308096744</v>
      </c>
      <c r="D13" s="150">
        <v>329417</v>
      </c>
      <c r="E13" s="152">
        <f t="shared" si="1"/>
        <v>3.2807341520537534</v>
      </c>
    </row>
    <row r="14" spans="1:7">
      <c r="A14" s="149">
        <v>2018</v>
      </c>
      <c r="B14" s="150">
        <v>17252</v>
      </c>
      <c r="C14" s="152">
        <f t="shared" si="0"/>
        <v>7.6769442017226339</v>
      </c>
      <c r="D14" s="150">
        <v>344267</v>
      </c>
      <c r="E14" s="152">
        <f t="shared" si="1"/>
        <v>4.5079640698567403</v>
      </c>
    </row>
    <row r="15" spans="1:7">
      <c r="A15" s="149">
        <v>2019</v>
      </c>
      <c r="B15" s="150">
        <v>16937</v>
      </c>
      <c r="C15" s="152">
        <f t="shared" si="0"/>
        <v>-1.8258752608393252</v>
      </c>
      <c r="D15" s="150">
        <v>354935</v>
      </c>
      <c r="E15" s="152">
        <f t="shared" si="1"/>
        <v>3.098757650312109</v>
      </c>
    </row>
    <row r="16" spans="1:7">
      <c r="A16" s="149">
        <v>2020</v>
      </c>
      <c r="B16" s="150">
        <v>16550</v>
      </c>
      <c r="C16" s="152">
        <f t="shared" si="0"/>
        <v>-2.2849383007616524</v>
      </c>
      <c r="D16" s="150">
        <v>341994</v>
      </c>
      <c r="E16" s="152">
        <f t="shared" si="1"/>
        <v>-3.6460196937467373</v>
      </c>
    </row>
    <row r="17" spans="1:9" ht="17.25">
      <c r="A17" s="553" t="s">
        <v>673</v>
      </c>
      <c r="B17" s="471">
        <v>18533</v>
      </c>
      <c r="C17" s="554">
        <f t="shared" si="0"/>
        <v>11.981873111782477</v>
      </c>
      <c r="D17" s="471">
        <v>363341</v>
      </c>
      <c r="E17" s="554">
        <f t="shared" si="1"/>
        <v>6.2419223729071263</v>
      </c>
    </row>
    <row r="19" spans="1:9" ht="17.25">
      <c r="A19" s="158" t="s">
        <v>701</v>
      </c>
      <c r="B19" s="129"/>
      <c r="C19" s="129"/>
      <c r="D19" s="129"/>
      <c r="E19" s="129"/>
      <c r="F19" s="129"/>
    </row>
    <row r="20" spans="1:9">
      <c r="A20" s="33"/>
    </row>
    <row r="21" spans="1:9">
      <c r="E21" s="590" t="s">
        <v>25</v>
      </c>
      <c r="F21" s="590" t="s">
        <v>349</v>
      </c>
      <c r="G21" s="590" t="s">
        <v>68</v>
      </c>
      <c r="H21" s="4" t="s">
        <v>348</v>
      </c>
      <c r="I21" s="4"/>
    </row>
    <row r="22" spans="1:9">
      <c r="A22" s="158" t="s">
        <v>347</v>
      </c>
      <c r="B22" s="129"/>
      <c r="C22" s="129"/>
      <c r="D22" s="129"/>
      <c r="E22" s="229">
        <v>72</v>
      </c>
      <c r="F22" s="523">
        <f>E22/17128</f>
        <v>4.2036431574030827E-3</v>
      </c>
      <c r="G22" s="229">
        <v>4923</v>
      </c>
      <c r="H22" s="523">
        <f>E22/G22</f>
        <v>1.4625228519195612E-2</v>
      </c>
    </row>
    <row r="23" spans="1:9">
      <c r="A23" s="158"/>
      <c r="B23" s="129"/>
      <c r="C23" s="129"/>
      <c r="D23" s="129"/>
      <c r="E23" s="150"/>
      <c r="F23" s="446"/>
      <c r="G23" s="150"/>
      <c r="H23" s="446"/>
    </row>
    <row r="24" spans="1:9">
      <c r="A24" s="158" t="s">
        <v>346</v>
      </c>
      <c r="B24" s="129"/>
      <c r="C24" s="129"/>
      <c r="D24" s="129"/>
      <c r="E24" s="229">
        <v>6770</v>
      </c>
      <c r="F24" s="523">
        <f>E24/17128</f>
        <v>0.3952592246613732</v>
      </c>
      <c r="G24" s="229">
        <v>104924</v>
      </c>
      <c r="H24" s="523">
        <f>E24/G24</f>
        <v>6.4522892760474251E-2</v>
      </c>
    </row>
    <row r="25" spans="1:9">
      <c r="A25" s="129" t="s">
        <v>212</v>
      </c>
      <c r="B25" s="129"/>
      <c r="C25" s="129"/>
      <c r="D25" s="129"/>
      <c r="E25" s="150" t="s">
        <v>0</v>
      </c>
      <c r="F25" s="446"/>
      <c r="G25" s="150" t="s">
        <v>0</v>
      </c>
      <c r="H25" s="446" t="s">
        <v>0</v>
      </c>
    </row>
    <row r="26" spans="1:9">
      <c r="A26" s="129" t="s">
        <v>345</v>
      </c>
      <c r="B26" s="129"/>
      <c r="C26" s="129"/>
      <c r="D26" s="129"/>
      <c r="E26" s="150">
        <v>4813</v>
      </c>
      <c r="F26" s="446">
        <f>E26/17128</f>
        <v>0.28100186828584772</v>
      </c>
      <c r="G26" s="150">
        <v>67201</v>
      </c>
      <c r="H26" s="446">
        <f>E26/G26</f>
        <v>7.1620958021458014E-2</v>
      </c>
    </row>
    <row r="27" spans="1:9">
      <c r="A27" s="129" t="s">
        <v>184</v>
      </c>
      <c r="B27" s="129"/>
      <c r="C27" s="129"/>
      <c r="D27" s="129"/>
      <c r="E27" s="150">
        <v>1337</v>
      </c>
      <c r="F27" s="446">
        <f t="shared" ref="F27:F37" si="2">E27/17128</f>
        <v>7.8059318075665574E-2</v>
      </c>
      <c r="G27" s="150">
        <v>26330</v>
      </c>
      <c r="H27" s="446">
        <f>E27/G27</f>
        <v>5.0778579567033799E-2</v>
      </c>
    </row>
    <row r="28" spans="1:9">
      <c r="A28" s="129" t="s">
        <v>344</v>
      </c>
      <c r="B28" s="129"/>
      <c r="C28" s="129"/>
      <c r="D28" s="129"/>
      <c r="E28" s="150">
        <v>600</v>
      </c>
      <c r="F28" s="446">
        <f t="shared" si="2"/>
        <v>3.503035964502569E-2</v>
      </c>
      <c r="G28" s="150">
        <v>10262</v>
      </c>
      <c r="H28" s="446">
        <f>E28/G28</f>
        <v>5.846813486649776E-2</v>
      </c>
    </row>
    <row r="29" spans="1:9">
      <c r="A29" s="129"/>
      <c r="B29" s="129"/>
      <c r="C29" s="129"/>
      <c r="D29" s="129"/>
      <c r="E29" s="150"/>
      <c r="F29" s="446" t="s">
        <v>0</v>
      </c>
      <c r="G29" s="150"/>
      <c r="H29" s="446"/>
    </row>
    <row r="30" spans="1:9">
      <c r="A30" s="158" t="s">
        <v>343</v>
      </c>
      <c r="B30" s="129"/>
      <c r="C30" s="129"/>
      <c r="D30" s="129"/>
      <c r="E30" s="229">
        <v>11681</v>
      </c>
      <c r="F30" s="523">
        <f t="shared" si="2"/>
        <v>0.6819827183559084</v>
      </c>
      <c r="G30" s="229">
        <v>253493</v>
      </c>
      <c r="H30" s="523">
        <f>E30/G30</f>
        <v>4.6080167894182483E-2</v>
      </c>
    </row>
    <row r="31" spans="1:9">
      <c r="A31" s="129" t="s">
        <v>212</v>
      </c>
      <c r="B31" s="129"/>
      <c r="C31" s="129"/>
      <c r="D31" s="129"/>
      <c r="E31" s="150"/>
      <c r="F31" s="446" t="s">
        <v>0</v>
      </c>
      <c r="G31" s="150"/>
      <c r="H31" s="446" t="s">
        <v>0</v>
      </c>
    </row>
    <row r="32" spans="1:9" s="146" customFormat="1">
      <c r="A32" s="129" t="s">
        <v>342</v>
      </c>
      <c r="B32" s="129"/>
      <c r="C32" s="129"/>
      <c r="D32" s="129"/>
      <c r="E32" s="150">
        <v>3251</v>
      </c>
      <c r="F32" s="446">
        <f t="shared" si="2"/>
        <v>0.18980616534329753</v>
      </c>
      <c r="G32" s="150">
        <v>43808</v>
      </c>
      <c r="H32" s="446">
        <f t="shared" ref="H32:H37" si="3">E32/G32</f>
        <v>7.421018991964938E-2</v>
      </c>
      <c r="I32"/>
    </row>
    <row r="33" spans="1:9">
      <c r="A33" s="129" t="s">
        <v>341</v>
      </c>
      <c r="B33" s="129"/>
      <c r="C33" s="129"/>
      <c r="D33" s="129"/>
      <c r="E33" s="150">
        <v>899</v>
      </c>
      <c r="F33" s="446">
        <f t="shared" si="2"/>
        <v>5.2487155534796825E-2</v>
      </c>
      <c r="G33" s="150">
        <v>18244</v>
      </c>
      <c r="H33" s="446">
        <f t="shared" si="3"/>
        <v>4.9276474457355841E-2</v>
      </c>
    </row>
    <row r="34" spans="1:9">
      <c r="A34" s="129" t="s">
        <v>340</v>
      </c>
      <c r="B34" s="129"/>
      <c r="C34" s="129"/>
      <c r="D34" s="129"/>
      <c r="E34" s="150">
        <v>753</v>
      </c>
      <c r="F34" s="446">
        <f t="shared" si="2"/>
        <v>4.396310135450724E-2</v>
      </c>
      <c r="G34" s="150">
        <v>12513</v>
      </c>
      <c r="H34" s="446">
        <f t="shared" si="3"/>
        <v>6.0177415487892592E-2</v>
      </c>
    </row>
    <row r="35" spans="1:9">
      <c r="A35" s="129" t="s">
        <v>339</v>
      </c>
      <c r="B35" s="129"/>
      <c r="C35" s="129"/>
      <c r="D35" s="129"/>
      <c r="E35" s="150">
        <v>232</v>
      </c>
      <c r="F35" s="446">
        <f t="shared" si="2"/>
        <v>1.35450723960766E-2</v>
      </c>
      <c r="G35" s="150">
        <v>13850</v>
      </c>
      <c r="H35" s="446">
        <f t="shared" si="3"/>
        <v>1.6750902527075812E-2</v>
      </c>
    </row>
    <row r="36" spans="1:9">
      <c r="A36" s="129" t="s">
        <v>113</v>
      </c>
      <c r="B36" s="129"/>
      <c r="C36" s="129"/>
      <c r="D36" s="129"/>
      <c r="E36" s="150">
        <v>687</v>
      </c>
      <c r="F36" s="446">
        <f t="shared" si="2"/>
        <v>4.010976179355441E-2</v>
      </c>
      <c r="G36" s="150">
        <v>15589</v>
      </c>
      <c r="H36" s="446">
        <f t="shared" si="3"/>
        <v>4.4069536211431136E-2</v>
      </c>
    </row>
    <row r="37" spans="1:9">
      <c r="A37" s="129" t="s">
        <v>338</v>
      </c>
      <c r="B37" s="129"/>
      <c r="C37" s="129"/>
      <c r="D37" s="129"/>
      <c r="E37" s="150">
        <v>1889</v>
      </c>
      <c r="F37" s="446">
        <f t="shared" si="2"/>
        <v>0.11028724894908921</v>
      </c>
      <c r="G37" s="150">
        <v>36541</v>
      </c>
      <c r="H37" s="446">
        <f t="shared" si="3"/>
        <v>5.1695355901589995E-2</v>
      </c>
    </row>
    <row r="38" spans="1:9">
      <c r="A38" s="146"/>
      <c r="B38" s="146"/>
      <c r="C38" s="146"/>
      <c r="D38" s="146"/>
      <c r="E38" s="5"/>
      <c r="F38" s="3"/>
      <c r="G38" s="5"/>
      <c r="H38" s="3"/>
      <c r="I38" s="146"/>
    </row>
    <row r="39" spans="1:9" ht="16.5">
      <c r="A39" s="683" t="s">
        <v>700</v>
      </c>
      <c r="B39" s="201"/>
      <c r="C39" s="32"/>
    </row>
    <row r="40" spans="1:9" ht="16.5">
      <c r="A40" s="66" t="s">
        <v>193</v>
      </c>
      <c r="B40" s="66"/>
      <c r="C40" s="32"/>
    </row>
    <row r="41" spans="1:9">
      <c r="A41" s="115" t="s">
        <v>0</v>
      </c>
      <c r="B41" s="115"/>
      <c r="C41" s="115"/>
    </row>
  </sheetData>
  <customSheetViews>
    <customSheetView guid="{00BB8FC3-0B7F-4485-B1CD-FF164EC3970C}" fitToPage="1" topLeftCell="A22">
      <selection activeCell="G46" sqref="G46"/>
      <pageMargins left="0.7" right="0.7" top="0.78740157499999996" bottom="0.78740157499999996" header="0.3" footer="0.3"/>
      <pageSetup paperSize="9" scale="85" orientation="portrait" r:id="rId1"/>
    </customSheetView>
    <customSheetView guid="{5DDDE19F-F10F-4514-A83C-F71CDD7BE512}" showPageBreaks="1" fitToPage="1" topLeftCell="A22">
      <selection activeCell="G46" sqref="G46"/>
      <pageMargins left="0.7" right="0.7" top="0.78740157499999996" bottom="0.78740157499999996" header="0.3" footer="0.3"/>
      <pageSetup paperSize="9" scale="85" orientation="portrait" r:id="rId2"/>
    </customSheetView>
    <customSheetView guid="{9A6D0F5E-68D7-4772-8712-9975EE0A4B2C}" fitToPage="1" topLeftCell="A22">
      <selection activeCell="G46" sqref="G46"/>
      <pageMargins left="0.7" right="0.7" top="0.78740157499999996" bottom="0.78740157499999996" header="0.3" footer="0.3"/>
      <pageSetup paperSize="9" scale="85" orientation="portrait" r:id="rId3"/>
    </customSheetView>
  </customSheetViews>
  <mergeCells count="1">
    <mergeCell ref="A1:F2"/>
  </mergeCells>
  <pageMargins left="0.7" right="0.7" top="0.78740157499999996" bottom="0.78740157499999996" header="0.3" footer="0.3"/>
  <pageSetup paperSize="9" scale="85" orientation="portrait" r:id="rId4"/>
  <drawing r:id="rId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2:H30"/>
  <sheetViews>
    <sheetView showGridLines="0" topLeftCell="A11" zoomScaleNormal="100" workbookViewId="0">
      <selection activeCell="A30" sqref="A30:C30"/>
    </sheetView>
  </sheetViews>
  <sheetFormatPr baseColWidth="10" defaultRowHeight="15"/>
  <cols>
    <col min="8" max="8" width="21.28515625" bestFit="1" customWidth="1"/>
  </cols>
  <sheetData>
    <row r="2" spans="1:8" ht="39.75" customHeight="1">
      <c r="A2" s="734" t="s">
        <v>627</v>
      </c>
      <c r="B2" s="389"/>
      <c r="C2" s="146"/>
      <c r="D2" s="146"/>
      <c r="E2" s="146"/>
    </row>
    <row r="6" spans="1:8">
      <c r="E6" s="590" t="s">
        <v>25</v>
      </c>
      <c r="F6" s="590" t="s">
        <v>349</v>
      </c>
      <c r="G6" s="590" t="s">
        <v>68</v>
      </c>
      <c r="H6" s="590" t="s">
        <v>369</v>
      </c>
    </row>
    <row r="8" spans="1:8">
      <c r="A8" s="158" t="s">
        <v>368</v>
      </c>
      <c r="B8" s="33"/>
      <c r="E8" s="555">
        <v>19553</v>
      </c>
      <c r="F8" s="35"/>
      <c r="G8" s="555">
        <v>404830</v>
      </c>
      <c r="H8" s="35">
        <f>E8/G8</f>
        <v>4.8299286120099795E-2</v>
      </c>
    </row>
    <row r="10" spans="1:8">
      <c r="A10" s="158" t="s">
        <v>367</v>
      </c>
      <c r="E10" s="555">
        <v>13606</v>
      </c>
      <c r="F10" s="35">
        <f>E10/E8</f>
        <v>0.69585229887996725</v>
      </c>
      <c r="G10" s="555">
        <v>239105</v>
      </c>
      <c r="H10" s="35">
        <f>E10/G10</f>
        <v>5.6903870684427343E-2</v>
      </c>
    </row>
    <row r="11" spans="1:8">
      <c r="A11" t="s">
        <v>212</v>
      </c>
      <c r="E11" s="5"/>
      <c r="F11" s="3"/>
      <c r="G11" s="5"/>
      <c r="H11" s="3" t="s">
        <v>0</v>
      </c>
    </row>
    <row r="12" spans="1:8">
      <c r="A12" t="s">
        <v>206</v>
      </c>
      <c r="E12" s="5">
        <v>1391</v>
      </c>
      <c r="F12" s="3">
        <f>E12/E8</f>
        <v>7.1139978519920211E-2</v>
      </c>
      <c r="G12" s="5">
        <v>20198</v>
      </c>
      <c r="H12" s="3">
        <f t="shared" ref="H12:H23" si="0">E12/G12</f>
        <v>6.8868204772749783E-2</v>
      </c>
    </row>
    <row r="13" spans="1:8">
      <c r="A13" t="s">
        <v>366</v>
      </c>
      <c r="E13" s="5">
        <v>245</v>
      </c>
      <c r="F13" s="3">
        <f>E13/E8</f>
        <v>1.2530046540172864E-2</v>
      </c>
      <c r="G13" s="5">
        <v>9612</v>
      </c>
      <c r="H13" s="3">
        <f t="shared" si="0"/>
        <v>2.5488972118185602E-2</v>
      </c>
    </row>
    <row r="14" spans="1:8">
      <c r="A14" t="s">
        <v>365</v>
      </c>
      <c r="E14" s="5">
        <v>496</v>
      </c>
      <c r="F14" s="3">
        <f>E14/E8</f>
        <v>2.5366951362962204E-2</v>
      </c>
      <c r="G14" s="5">
        <v>9188</v>
      </c>
      <c r="H14" s="3">
        <f t="shared" si="0"/>
        <v>5.3983456682629515E-2</v>
      </c>
    </row>
    <row r="15" spans="1:8">
      <c r="A15" t="s">
        <v>196</v>
      </c>
      <c r="E15" s="5">
        <v>3581</v>
      </c>
      <c r="F15" s="3">
        <f>E15/E8</f>
        <v>0.18314325167493478</v>
      </c>
      <c r="G15" s="5">
        <v>21050</v>
      </c>
      <c r="H15" s="3">
        <f t="shared" si="0"/>
        <v>0.1701187648456057</v>
      </c>
    </row>
    <row r="16" spans="1:8">
      <c r="A16" t="s">
        <v>197</v>
      </c>
      <c r="E16" s="5">
        <v>1969</v>
      </c>
      <c r="F16" s="3">
        <f>E16/E8</f>
        <v>0.10070065974530762</v>
      </c>
      <c r="G16" s="5">
        <v>28570</v>
      </c>
      <c r="H16" s="3">
        <f t="shared" si="0"/>
        <v>6.8918445922296109E-2</v>
      </c>
    </row>
    <row r="17" spans="1:8">
      <c r="A17" t="s">
        <v>364</v>
      </c>
      <c r="E17" s="5">
        <v>1070</v>
      </c>
      <c r="F17" s="3">
        <f>E17/E8</f>
        <v>5.4723060399938628E-2</v>
      </c>
      <c r="G17" s="5">
        <v>14411</v>
      </c>
      <c r="H17" s="3">
        <f t="shared" si="0"/>
        <v>7.4248837693428632E-2</v>
      </c>
    </row>
    <row r="18" spans="1:8">
      <c r="E18" s="5"/>
      <c r="F18" s="3"/>
      <c r="G18" s="5"/>
      <c r="H18" s="3"/>
    </row>
    <row r="19" spans="1:8">
      <c r="A19" s="158" t="s">
        <v>363</v>
      </c>
      <c r="B19" s="33"/>
      <c r="E19" s="555">
        <v>2309</v>
      </c>
      <c r="F19" s="35">
        <f>E19/E8</f>
        <v>0.11808929576024139</v>
      </c>
      <c r="G19" s="555">
        <v>107326</v>
      </c>
      <c r="H19" s="35">
        <f t="shared" si="0"/>
        <v>2.1513892253508003E-2</v>
      </c>
    </row>
    <row r="20" spans="1:8">
      <c r="A20" s="158"/>
      <c r="B20" s="33"/>
      <c r="E20" s="5" t="s">
        <v>0</v>
      </c>
      <c r="F20" s="3"/>
      <c r="G20" s="5"/>
      <c r="H20" s="3"/>
    </row>
    <row r="21" spans="1:8">
      <c r="A21" s="158" t="s">
        <v>362</v>
      </c>
      <c r="B21" s="33"/>
      <c r="C21" s="33"/>
      <c r="E21" s="555">
        <v>743</v>
      </c>
      <c r="F21" s="35">
        <f>E21/E8</f>
        <v>3.7999283997340559E-2</v>
      </c>
      <c r="G21" s="555">
        <v>7414</v>
      </c>
      <c r="H21" s="35">
        <f t="shared" si="0"/>
        <v>0.10021580793094147</v>
      </c>
    </row>
    <row r="22" spans="1:8">
      <c r="A22" s="158"/>
      <c r="B22" s="33"/>
      <c r="C22" s="33"/>
      <c r="E22" s="5"/>
      <c r="F22" s="3"/>
      <c r="G22" s="5"/>
      <c r="H22" s="3"/>
    </row>
    <row r="23" spans="1:8">
      <c r="A23" s="158" t="s">
        <v>361</v>
      </c>
      <c r="E23" s="555">
        <v>2895</v>
      </c>
      <c r="F23" s="35">
        <f>E23/E8</f>
        <v>0.14805912136245078</v>
      </c>
      <c r="G23" s="555">
        <v>50984</v>
      </c>
      <c r="H23" s="35">
        <f t="shared" si="0"/>
        <v>5.6782520006276482E-2</v>
      </c>
    </row>
    <row r="24" spans="1:8">
      <c r="A24" t="s">
        <v>212</v>
      </c>
      <c r="E24" s="5" t="s">
        <v>0</v>
      </c>
    </row>
    <row r="25" spans="1:8">
      <c r="A25" s="129" t="s">
        <v>207</v>
      </c>
      <c r="E25" s="5">
        <v>1272</v>
      </c>
      <c r="F25" s="3">
        <f>E25/E8</f>
        <v>6.5053955914693401E-2</v>
      </c>
      <c r="G25" s="5">
        <v>19570</v>
      </c>
      <c r="H25" s="3">
        <f>E25/G25</f>
        <v>6.499744506898314E-2</v>
      </c>
    </row>
    <row r="26" spans="1:8">
      <c r="A26" t="s">
        <v>208</v>
      </c>
      <c r="E26" s="5">
        <v>457</v>
      </c>
      <c r="F26" s="3">
        <f>E26/E8</f>
        <v>2.3372372525955098E-2</v>
      </c>
      <c r="G26" s="5">
        <v>9487</v>
      </c>
      <c r="H26" s="3">
        <f>E26/G26</f>
        <v>4.8171181616949513E-2</v>
      </c>
    </row>
    <row r="27" spans="1:8">
      <c r="A27" t="s">
        <v>360</v>
      </c>
      <c r="E27" s="5">
        <v>1166</v>
      </c>
      <c r="F27" s="3">
        <f>E27/E8</f>
        <v>5.9632792921802284E-2</v>
      </c>
      <c r="G27" s="5">
        <v>21927</v>
      </c>
      <c r="H27" s="3">
        <f>E27/G27</f>
        <v>5.3176449126647513E-2</v>
      </c>
    </row>
    <row r="28" spans="1:8">
      <c r="E28" s="5"/>
      <c r="F28" s="5"/>
      <c r="G28" s="3"/>
      <c r="H28" s="3"/>
    </row>
    <row r="29" spans="1:8" ht="16.5">
      <c r="A29" s="66" t="s">
        <v>699</v>
      </c>
      <c r="B29" s="66"/>
      <c r="C29" s="32"/>
    </row>
    <row r="30" spans="1:8">
      <c r="A30" s="66" t="s">
        <v>337</v>
      </c>
      <c r="B30" s="66"/>
      <c r="C30" s="66"/>
    </row>
  </sheetData>
  <customSheetViews>
    <customSheetView guid="{00BB8FC3-0B7F-4485-B1CD-FF164EC3970C}" fitToPage="1">
      <selection activeCell="F10" sqref="F10"/>
      <pageMargins left="0.7" right="0.7" top="0.78740157499999996" bottom="0.78740157499999996" header="0.3" footer="0.3"/>
      <pageSetup scale="91" orientation="portrait" r:id="rId1"/>
    </customSheetView>
    <customSheetView guid="{5DDDE19F-F10F-4514-A83C-F71CDD7BE512}" fitToPage="1">
      <selection activeCell="F10" sqref="F10"/>
      <pageMargins left="0.7" right="0.7" top="0.78740157499999996" bottom="0.78740157499999996" header="0.3" footer="0.3"/>
      <pageSetup scale="91" orientation="portrait" r:id="rId2"/>
    </customSheetView>
    <customSheetView guid="{9A6D0F5E-68D7-4772-8712-9975EE0A4B2C}" fitToPage="1">
      <selection activeCell="F10" sqref="F10"/>
      <pageMargins left="0.7" right="0.7" top="0.78740157499999996" bottom="0.78740157499999996" header="0.3" footer="0.3"/>
      <pageSetup scale="91" orientation="portrait" r:id="rId3"/>
    </customSheetView>
  </customSheetViews>
  <pageMargins left="0.7" right="0.7" top="0.78740157499999996" bottom="0.78740157499999996" header="0.3" footer="0.3"/>
  <pageSetup scale="62" orientation="portrait" r:id="rId4"/>
  <drawing r:id="rId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Q48"/>
  <sheetViews>
    <sheetView showGridLines="0" topLeftCell="A14" zoomScaleNormal="100" workbookViewId="0">
      <selection activeCell="B34" sqref="B34"/>
    </sheetView>
  </sheetViews>
  <sheetFormatPr baseColWidth="10" defaultRowHeight="15"/>
  <cols>
    <col min="2" max="2" width="21.7109375" customWidth="1"/>
  </cols>
  <sheetData>
    <row r="1" spans="1:17" ht="39.75" customHeight="1">
      <c r="A1" s="756" t="s">
        <v>183</v>
      </c>
      <c r="B1" s="756"/>
      <c r="C1" s="756"/>
      <c r="D1" s="756"/>
      <c r="E1" s="56"/>
    </row>
    <row r="3" spans="1:17" ht="15.75">
      <c r="A3" s="130" t="s">
        <v>399</v>
      </c>
      <c r="B3" s="130"/>
      <c r="C3" s="131"/>
      <c r="D3" s="52"/>
      <c r="E3" s="52"/>
      <c r="J3" s="684" t="s">
        <v>399</v>
      </c>
      <c r="K3" s="684"/>
      <c r="L3" s="685"/>
      <c r="M3" s="686"/>
      <c r="N3" s="686"/>
      <c r="O3" s="648"/>
      <c r="P3" s="648"/>
      <c r="Q3" s="648"/>
    </row>
    <row r="4" spans="1:17" ht="15.75">
      <c r="A4" s="22" t="s">
        <v>400</v>
      </c>
      <c r="B4" s="22"/>
      <c r="C4" s="22"/>
      <c r="D4" s="22" t="s">
        <v>0</v>
      </c>
      <c r="E4" s="138" t="s">
        <v>0</v>
      </c>
      <c r="J4" s="687" t="s">
        <v>400</v>
      </c>
      <c r="K4" s="687"/>
      <c r="L4" s="687"/>
      <c r="M4" s="687" t="s">
        <v>0</v>
      </c>
      <c r="N4" s="688" t="s">
        <v>0</v>
      </c>
      <c r="O4" s="648"/>
      <c r="P4" s="648"/>
      <c r="Q4" s="648"/>
    </row>
    <row r="5" spans="1:17">
      <c r="A5" s="156"/>
      <c r="B5" s="156"/>
      <c r="C5" s="591">
        <v>2012</v>
      </c>
      <c r="D5" s="158">
        <v>2014</v>
      </c>
      <c r="E5" s="591">
        <v>2016</v>
      </c>
      <c r="F5" s="186">
        <v>2020</v>
      </c>
      <c r="G5" s="186">
        <v>2021</v>
      </c>
      <c r="H5" s="186">
        <v>2022</v>
      </c>
      <c r="J5" s="689"/>
      <c r="K5" s="689"/>
      <c r="L5" s="690">
        <v>2012</v>
      </c>
      <c r="M5" s="691">
        <v>2014</v>
      </c>
      <c r="N5" s="690">
        <v>2016</v>
      </c>
      <c r="O5" s="692">
        <v>2020</v>
      </c>
      <c r="P5" s="692">
        <v>2021</v>
      </c>
      <c r="Q5" s="692">
        <v>2022</v>
      </c>
    </row>
    <row r="6" spans="1:17">
      <c r="A6" s="156" t="s">
        <v>198</v>
      </c>
      <c r="B6" s="156"/>
      <c r="C6" s="150">
        <v>36419</v>
      </c>
      <c r="D6" s="230">
        <v>36840</v>
      </c>
      <c r="E6" s="230">
        <v>36912</v>
      </c>
      <c r="F6" s="150">
        <v>38181</v>
      </c>
      <c r="G6" s="150">
        <v>44853</v>
      </c>
      <c r="H6" s="150">
        <v>52045</v>
      </c>
      <c r="J6" s="689" t="s">
        <v>200</v>
      </c>
      <c r="K6" s="689"/>
      <c r="L6" s="681">
        <v>12470</v>
      </c>
      <c r="M6" s="693">
        <v>10810</v>
      </c>
      <c r="N6" s="693">
        <v>10164</v>
      </c>
      <c r="O6" s="681">
        <v>11031</v>
      </c>
      <c r="P6" s="681">
        <v>12598</v>
      </c>
      <c r="Q6" s="681">
        <v>13449</v>
      </c>
    </row>
    <row r="7" spans="1:17">
      <c r="A7" s="496" t="s">
        <v>25</v>
      </c>
      <c r="B7" s="496"/>
      <c r="C7" s="461">
        <v>27455</v>
      </c>
      <c r="D7" s="528">
        <v>30103</v>
      </c>
      <c r="E7" s="528">
        <v>30956</v>
      </c>
      <c r="F7" s="461">
        <v>31056</v>
      </c>
      <c r="G7" s="461">
        <v>36450</v>
      </c>
      <c r="H7" s="461">
        <v>40816</v>
      </c>
      <c r="J7" s="689" t="s">
        <v>192</v>
      </c>
      <c r="K7" s="689"/>
      <c r="L7" s="681">
        <v>13664</v>
      </c>
      <c r="M7" s="693">
        <v>15893</v>
      </c>
      <c r="N7" s="693">
        <v>15833</v>
      </c>
      <c r="O7" s="681">
        <v>16215</v>
      </c>
      <c r="P7" s="681">
        <v>17526</v>
      </c>
      <c r="Q7" s="681">
        <v>20359</v>
      </c>
    </row>
    <row r="8" spans="1:17">
      <c r="A8" s="156" t="s">
        <v>188</v>
      </c>
      <c r="B8" s="156"/>
      <c r="C8" s="150">
        <v>24208</v>
      </c>
      <c r="D8" s="230">
        <v>22704</v>
      </c>
      <c r="E8" s="230">
        <v>24215</v>
      </c>
      <c r="F8" s="150">
        <v>26178</v>
      </c>
      <c r="G8" s="150">
        <v>30874</v>
      </c>
      <c r="H8" s="150">
        <v>37319</v>
      </c>
      <c r="J8" s="689" t="s">
        <v>186</v>
      </c>
      <c r="K8" s="689"/>
      <c r="L8" s="681">
        <v>19536</v>
      </c>
      <c r="M8" s="693">
        <v>19050</v>
      </c>
      <c r="N8" s="693">
        <v>19802</v>
      </c>
      <c r="O8" s="681">
        <v>22075</v>
      </c>
      <c r="P8" s="681">
        <v>25093</v>
      </c>
      <c r="Q8" s="681">
        <v>27897</v>
      </c>
    </row>
    <row r="9" spans="1:17">
      <c r="A9" s="156" t="s">
        <v>191</v>
      </c>
      <c r="B9" s="156"/>
      <c r="C9" s="150">
        <v>25410</v>
      </c>
      <c r="D9" s="230">
        <v>26235</v>
      </c>
      <c r="E9" s="230">
        <v>25574</v>
      </c>
      <c r="F9" s="150">
        <v>28282</v>
      </c>
      <c r="G9" s="150">
        <v>33017</v>
      </c>
      <c r="H9" s="150">
        <v>36987</v>
      </c>
      <c r="J9" s="689" t="s">
        <v>199</v>
      </c>
      <c r="K9" s="689"/>
      <c r="L9" s="681">
        <v>25401</v>
      </c>
      <c r="M9" s="693">
        <v>23119</v>
      </c>
      <c r="N9" s="693">
        <v>21242</v>
      </c>
      <c r="O9" s="681">
        <v>21714</v>
      </c>
      <c r="P9" s="681">
        <v>25914</v>
      </c>
      <c r="Q9" s="681">
        <v>30571</v>
      </c>
    </row>
    <row r="10" spans="1:17">
      <c r="A10" s="156" t="s">
        <v>401</v>
      </c>
      <c r="B10" s="156"/>
      <c r="C10" s="150">
        <v>18314</v>
      </c>
      <c r="D10" s="230">
        <v>17701</v>
      </c>
      <c r="E10" s="230">
        <v>19385</v>
      </c>
      <c r="F10" s="150">
        <v>22279</v>
      </c>
      <c r="G10" s="150">
        <v>26780</v>
      </c>
      <c r="H10" s="150">
        <v>31647</v>
      </c>
      <c r="J10" s="689" t="s">
        <v>401</v>
      </c>
      <c r="K10" s="689"/>
      <c r="L10" s="681">
        <v>18314</v>
      </c>
      <c r="M10" s="693">
        <v>17701</v>
      </c>
      <c r="N10" s="693">
        <v>19385</v>
      </c>
      <c r="O10" s="681">
        <v>22279</v>
      </c>
      <c r="P10" s="681">
        <v>26780</v>
      </c>
      <c r="Q10" s="681">
        <v>31647</v>
      </c>
    </row>
    <row r="11" spans="1:17">
      <c r="A11" s="156" t="s">
        <v>199</v>
      </c>
      <c r="B11" s="156"/>
      <c r="C11" s="150">
        <v>25401</v>
      </c>
      <c r="D11" s="230">
        <v>23119</v>
      </c>
      <c r="E11" s="230">
        <v>21242</v>
      </c>
      <c r="F11" s="150">
        <v>21714</v>
      </c>
      <c r="G11" s="150">
        <v>25914</v>
      </c>
      <c r="H11" s="150">
        <v>30571</v>
      </c>
      <c r="J11" s="689" t="s">
        <v>191</v>
      </c>
      <c r="K11" s="689"/>
      <c r="L11" s="681">
        <v>25410</v>
      </c>
      <c r="M11" s="693">
        <v>26235</v>
      </c>
      <c r="N11" s="693">
        <v>25574</v>
      </c>
      <c r="O11" s="681">
        <v>28282</v>
      </c>
      <c r="P11" s="681">
        <v>33017</v>
      </c>
      <c r="Q11" s="681">
        <v>36987</v>
      </c>
    </row>
    <row r="12" spans="1:17">
      <c r="A12" s="156" t="s">
        <v>186</v>
      </c>
      <c r="B12" s="156"/>
      <c r="C12" s="150">
        <v>19536</v>
      </c>
      <c r="D12" s="230">
        <v>19050</v>
      </c>
      <c r="E12" s="230">
        <v>19802</v>
      </c>
      <c r="F12" s="150">
        <v>22075</v>
      </c>
      <c r="G12" s="150">
        <v>25093</v>
      </c>
      <c r="H12" s="150">
        <v>27897</v>
      </c>
      <c r="J12" s="689" t="s">
        <v>188</v>
      </c>
      <c r="K12" s="689"/>
      <c r="L12" s="681">
        <v>24208</v>
      </c>
      <c r="M12" s="693">
        <v>22704</v>
      </c>
      <c r="N12" s="693">
        <v>24215</v>
      </c>
      <c r="O12" s="681">
        <v>26178</v>
      </c>
      <c r="P12" s="681">
        <v>30874</v>
      </c>
      <c r="Q12" s="681">
        <v>37319</v>
      </c>
    </row>
    <row r="13" spans="1:17">
      <c r="A13" s="156" t="s">
        <v>192</v>
      </c>
      <c r="B13" s="156"/>
      <c r="C13" s="150">
        <v>13664</v>
      </c>
      <c r="D13" s="230">
        <v>15893</v>
      </c>
      <c r="E13" s="230">
        <v>15833</v>
      </c>
      <c r="F13" s="150">
        <v>16215</v>
      </c>
      <c r="G13" s="150">
        <v>17526</v>
      </c>
      <c r="H13" s="150">
        <v>20359</v>
      </c>
      <c r="J13" s="689" t="s">
        <v>25</v>
      </c>
      <c r="K13" s="689"/>
      <c r="L13" s="681">
        <v>27455</v>
      </c>
      <c r="M13" s="693">
        <v>30103</v>
      </c>
      <c r="N13" s="693">
        <v>30956</v>
      </c>
      <c r="O13" s="681">
        <v>31056</v>
      </c>
      <c r="P13" s="681">
        <v>36450</v>
      </c>
      <c r="Q13" s="681">
        <v>40816</v>
      </c>
    </row>
    <row r="14" spans="1:17">
      <c r="A14" s="156" t="s">
        <v>200</v>
      </c>
      <c r="B14" s="156"/>
      <c r="C14" s="150">
        <v>12470</v>
      </c>
      <c r="D14" s="230">
        <v>10810</v>
      </c>
      <c r="E14" s="230">
        <v>10164</v>
      </c>
      <c r="F14" s="150">
        <v>11031</v>
      </c>
      <c r="G14" s="150">
        <v>12598</v>
      </c>
      <c r="H14" s="150">
        <v>13449</v>
      </c>
      <c r="J14" s="689" t="s">
        <v>198</v>
      </c>
      <c r="K14" s="689"/>
      <c r="L14" s="681">
        <v>36419</v>
      </c>
      <c r="M14" s="693">
        <v>36840</v>
      </c>
      <c r="N14" s="693">
        <v>36912</v>
      </c>
      <c r="O14" s="681">
        <v>38181</v>
      </c>
      <c r="P14" s="681">
        <v>44853</v>
      </c>
      <c r="Q14" s="681">
        <v>52045</v>
      </c>
    </row>
    <row r="15" spans="1:17">
      <c r="A15" s="182" t="s">
        <v>68</v>
      </c>
      <c r="B15" s="182"/>
      <c r="C15" s="229">
        <v>23258</v>
      </c>
      <c r="D15" s="556">
        <v>22602</v>
      </c>
      <c r="E15" s="556">
        <v>22318</v>
      </c>
      <c r="F15" s="229">
        <v>23678</v>
      </c>
      <c r="G15" s="229">
        <v>27702</v>
      </c>
      <c r="H15" s="229">
        <v>31730</v>
      </c>
      <c r="J15" s="692" t="s">
        <v>68</v>
      </c>
      <c r="K15" s="692"/>
      <c r="L15" s="694">
        <v>23258</v>
      </c>
      <c r="M15" s="695">
        <v>22602</v>
      </c>
      <c r="N15" s="695">
        <v>22318</v>
      </c>
      <c r="O15" s="694">
        <v>23678</v>
      </c>
      <c r="P15" s="694">
        <v>27702</v>
      </c>
      <c r="Q15" s="694">
        <v>31730</v>
      </c>
    </row>
    <row r="23" spans="1:8">
      <c r="F23" t="s">
        <v>0</v>
      </c>
      <c r="G23" t="s">
        <v>0</v>
      </c>
      <c r="H23" t="s">
        <v>0</v>
      </c>
    </row>
    <row r="24" spans="1:8">
      <c r="F24" t="s">
        <v>0</v>
      </c>
      <c r="G24" t="s">
        <v>0</v>
      </c>
      <c r="H24" t="s">
        <v>0</v>
      </c>
    </row>
    <row r="31" spans="1:8">
      <c r="A31" s="2"/>
      <c r="B31" s="2"/>
      <c r="C31" s="2"/>
      <c r="D31" s="2"/>
      <c r="E31" s="2"/>
    </row>
    <row r="32" spans="1:8" ht="15.75">
      <c r="A32" s="139"/>
      <c r="B32" s="140"/>
      <c r="C32" s="140"/>
      <c r="D32" s="140"/>
      <c r="E32" s="2"/>
    </row>
    <row r="33" spans="1:13" ht="15.75">
      <c r="A33" s="140"/>
      <c r="B33" s="140"/>
      <c r="C33" s="140"/>
      <c r="D33" s="140"/>
      <c r="E33" s="2"/>
    </row>
    <row r="34" spans="1:13" ht="15.75">
      <c r="A34" s="66" t="s">
        <v>337</v>
      </c>
      <c r="B34" s="741"/>
      <c r="C34" s="141"/>
      <c r="D34" s="141"/>
      <c r="E34" s="2"/>
      <c r="J34" s="223"/>
      <c r="K34" s="223"/>
      <c r="L34" s="223"/>
      <c r="M34" s="223"/>
    </row>
    <row r="35" spans="1:13" ht="15.75">
      <c r="A35" s="86"/>
      <c r="B35" s="80"/>
      <c r="C35" s="80"/>
      <c r="D35" s="85"/>
      <c r="E35" s="2"/>
      <c r="J35" s="115"/>
      <c r="K35" s="115"/>
      <c r="L35" s="115"/>
      <c r="M35" s="115"/>
    </row>
    <row r="37" spans="1:13" ht="15.75">
      <c r="A37" s="699"/>
      <c r="B37" s="697"/>
      <c r="C37" s="697"/>
      <c r="D37" s="698"/>
      <c r="E37" s="2"/>
    </row>
    <row r="38" spans="1:13" ht="15.75">
      <c r="A38" s="696"/>
      <c r="B38" s="696"/>
      <c r="C38" s="697"/>
      <c r="D38" s="698"/>
      <c r="E38" s="2"/>
    </row>
    <row r="39" spans="1:13" s="115" customFormat="1" ht="15.75">
      <c r="A39" s="700"/>
      <c r="B39" s="701"/>
      <c r="C39" s="701"/>
      <c r="D39" s="142"/>
      <c r="E39" s="34"/>
    </row>
    <row r="40" spans="1:13">
      <c r="A40" s="2"/>
    </row>
    <row r="41" spans="1:13">
      <c r="A41" s="23"/>
      <c r="B41" s="23"/>
      <c r="C41" s="23"/>
      <c r="D41" s="23"/>
      <c r="E41" s="2"/>
    </row>
    <row r="42" spans="1:13">
      <c r="A42" s="23"/>
      <c r="B42" s="23"/>
      <c r="C42" s="23"/>
      <c r="D42" s="23"/>
      <c r="E42" s="2"/>
    </row>
    <row r="43" spans="1:13" ht="15.75">
      <c r="A43" s="143"/>
      <c r="B43" s="143"/>
      <c r="C43" s="143"/>
      <c r="D43" s="143"/>
      <c r="E43" s="143"/>
    </row>
    <row r="44" spans="1:13">
      <c r="A44" s="23"/>
      <c r="B44" s="2"/>
      <c r="C44" s="2"/>
      <c r="D44" s="2"/>
      <c r="E44" s="2"/>
    </row>
    <row r="45" spans="1:13">
      <c r="A45" s="23"/>
      <c r="B45" s="2"/>
      <c r="C45" s="2"/>
      <c r="D45" s="2"/>
      <c r="E45" s="2"/>
    </row>
    <row r="46" spans="1:13">
      <c r="B46" s="24"/>
      <c r="C46" s="2"/>
      <c r="D46" s="2"/>
      <c r="E46" s="2"/>
    </row>
    <row r="47" spans="1:13" ht="15.75">
      <c r="A47" s="21"/>
      <c r="B47" s="2"/>
      <c r="C47" s="2"/>
      <c r="D47" s="2"/>
      <c r="E47" s="2"/>
    </row>
    <row r="48" spans="1:13" ht="15.75">
      <c r="A48" s="21"/>
      <c r="B48" s="2"/>
      <c r="C48" s="2"/>
      <c r="D48" s="2"/>
      <c r="E48" s="2"/>
    </row>
  </sheetData>
  <customSheetViews>
    <customSheetView guid="{00BB8FC3-0B7F-4485-B1CD-FF164EC3970C}" fitToPage="1" topLeftCell="D1">
      <selection activeCell="S25" sqref="S25"/>
      <pageMargins left="0.7" right="0.7" top="0.78740157499999996" bottom="0.78740157499999996" header="0.3" footer="0.3"/>
      <pageSetup paperSize="9" scale="64" orientation="landscape" r:id="rId1"/>
    </customSheetView>
    <customSheetView guid="{5DDDE19F-F10F-4514-A83C-F71CDD7BE512}" showPageBreaks="1" fitToPage="1" topLeftCell="D1">
      <selection activeCell="S25" sqref="S25"/>
      <pageMargins left="0.7" right="0.7" top="0.78740157499999996" bottom="0.78740157499999996" header="0.3" footer="0.3"/>
      <pageSetup paperSize="9" scale="64" orientation="landscape" r:id="rId2"/>
    </customSheetView>
    <customSheetView guid="{9A6D0F5E-68D7-4772-8712-9975EE0A4B2C}" fitToPage="1" topLeftCell="D1">
      <selection activeCell="S25" sqref="S25"/>
      <pageMargins left="0.7" right="0.7" top="0.78740157499999996" bottom="0.78740157499999996" header="0.3" footer="0.3"/>
      <pageSetup paperSize="9" scale="64" orientation="landscape" r:id="rId3"/>
    </customSheetView>
  </customSheetViews>
  <mergeCells count="1">
    <mergeCell ref="A1:D1"/>
  </mergeCells>
  <pageMargins left="0.7" right="0.7" top="0.78740157499999996" bottom="0.78740157499999996" header="0.3" footer="0.3"/>
  <pageSetup paperSize="9" scale="55" orientation="landscape"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50"/>
  <sheetViews>
    <sheetView showGridLines="0" topLeftCell="A4" zoomScaleNormal="100" workbookViewId="0">
      <selection activeCell="A36" sqref="A36"/>
    </sheetView>
  </sheetViews>
  <sheetFormatPr baseColWidth="10" defaultColWidth="10.85546875" defaultRowHeight="15"/>
  <cols>
    <col min="1" max="8" width="11.7109375" customWidth="1"/>
  </cols>
  <sheetData>
    <row r="1" spans="1:9" ht="39.950000000000003" customHeight="1">
      <c r="A1" s="756" t="s">
        <v>616</v>
      </c>
      <c r="B1" s="756"/>
      <c r="C1" s="756"/>
      <c r="D1" s="756"/>
      <c r="E1" s="756"/>
      <c r="F1" s="756"/>
      <c r="G1" s="756"/>
      <c r="H1" s="756"/>
    </row>
    <row r="2" spans="1:9">
      <c r="A2" s="7"/>
      <c r="B2" s="7"/>
      <c r="C2" s="7"/>
      <c r="D2" s="6"/>
      <c r="E2" s="6"/>
      <c r="F2" s="7"/>
    </row>
    <row r="3" spans="1:9">
      <c r="A3" s="405" t="s">
        <v>324</v>
      </c>
      <c r="B3" s="405"/>
      <c r="C3" s="405"/>
      <c r="D3" s="406"/>
      <c r="E3" s="407"/>
      <c r="F3" s="408"/>
      <c r="G3" s="409"/>
      <c r="H3" s="409"/>
    </row>
    <row r="4" spans="1:9">
      <c r="A4" s="7" t="s">
        <v>16</v>
      </c>
      <c r="B4" s="7"/>
      <c r="C4" s="7"/>
      <c r="E4" s="7"/>
      <c r="H4" s="416">
        <v>2602</v>
      </c>
    </row>
    <row r="5" spans="1:9">
      <c r="A5" s="7" t="s">
        <v>17</v>
      </c>
      <c r="B5" s="7"/>
      <c r="C5" s="7"/>
      <c r="E5" s="7"/>
      <c r="H5" s="416">
        <v>2530</v>
      </c>
    </row>
    <row r="6" spans="1:9">
      <c r="A6" s="7" t="s">
        <v>18</v>
      </c>
      <c r="B6" s="7"/>
      <c r="C6" s="7"/>
      <c r="E6" s="7"/>
      <c r="H6" s="417">
        <v>96</v>
      </c>
    </row>
    <row r="7" spans="1:9">
      <c r="A7" s="7" t="s">
        <v>19</v>
      </c>
      <c r="B7" s="7"/>
      <c r="C7" s="7"/>
      <c r="E7" s="7"/>
      <c r="H7" s="417">
        <v>5</v>
      </c>
    </row>
    <row r="8" spans="1:9">
      <c r="A8" s="7" t="s">
        <v>20</v>
      </c>
      <c r="B8" s="7"/>
      <c r="C8" s="7"/>
      <c r="E8" s="7"/>
      <c r="F8" s="115"/>
      <c r="G8" s="115"/>
      <c r="H8" s="417">
        <v>12</v>
      </c>
      <c r="I8" s="115"/>
    </row>
    <row r="9" spans="1:9" ht="17.25">
      <c r="A9" s="7" t="s">
        <v>511</v>
      </c>
      <c r="B9" s="7"/>
      <c r="C9" s="7"/>
      <c r="E9" s="147"/>
      <c r="F9" s="115"/>
      <c r="G9" s="115"/>
      <c r="H9" s="417">
        <v>408703</v>
      </c>
      <c r="I9" s="115"/>
    </row>
    <row r="10" spans="1:9" ht="17.25">
      <c r="A10" s="7" t="s">
        <v>512</v>
      </c>
      <c r="B10" s="7"/>
      <c r="C10" s="7"/>
      <c r="E10" s="147"/>
      <c r="F10" s="115"/>
      <c r="G10" s="115"/>
      <c r="H10" s="417">
        <v>35017</v>
      </c>
      <c r="I10" s="115"/>
    </row>
    <row r="11" spans="1:9">
      <c r="A11" s="7"/>
      <c r="B11" s="7"/>
      <c r="C11" s="7"/>
      <c r="D11" s="7"/>
      <c r="E11" s="228"/>
      <c r="F11" s="7"/>
      <c r="G11" s="115"/>
      <c r="H11" s="115"/>
      <c r="I11" s="115"/>
    </row>
    <row r="12" spans="1:9">
      <c r="A12" s="410" t="s">
        <v>21</v>
      </c>
      <c r="B12" s="410"/>
      <c r="C12" s="410"/>
      <c r="D12" s="411"/>
      <c r="E12" s="412"/>
      <c r="F12" s="413"/>
      <c r="G12" s="414"/>
      <c r="H12" s="414"/>
    </row>
    <row r="13" spans="1:9">
      <c r="A13" s="7" t="s">
        <v>685</v>
      </c>
      <c r="B13" s="7"/>
      <c r="C13" s="7"/>
      <c r="H13" s="417">
        <v>200822</v>
      </c>
      <c r="I13" s="147"/>
    </row>
    <row r="14" spans="1:9">
      <c r="A14" s="7" t="s">
        <v>667</v>
      </c>
      <c r="B14" s="7"/>
      <c r="C14" s="7"/>
      <c r="H14" s="417">
        <v>171644</v>
      </c>
      <c r="I14" s="147"/>
    </row>
    <row r="15" spans="1:9">
      <c r="A15" s="7" t="s">
        <v>668</v>
      </c>
      <c r="B15" s="7"/>
      <c r="C15" s="7"/>
      <c r="H15" s="417">
        <v>8975</v>
      </c>
      <c r="I15" s="7"/>
    </row>
    <row r="16" spans="1:9">
      <c r="A16" s="7" t="s">
        <v>669</v>
      </c>
      <c r="B16" s="7"/>
      <c r="C16" s="7"/>
      <c r="H16" s="539">
        <v>0.05</v>
      </c>
      <c r="I16" s="7"/>
    </row>
    <row r="17" spans="1:8">
      <c r="A17" s="7"/>
      <c r="B17" s="7"/>
      <c r="C17" s="7"/>
      <c r="D17" s="7"/>
      <c r="E17" s="224"/>
      <c r="F17" s="7"/>
    </row>
    <row r="18" spans="1:8">
      <c r="A18" s="405" t="s">
        <v>23</v>
      </c>
      <c r="B18" s="405"/>
      <c r="C18" s="405"/>
      <c r="D18" s="406"/>
      <c r="E18" s="415"/>
      <c r="F18" s="408"/>
      <c r="G18" s="409"/>
      <c r="H18" s="409"/>
    </row>
    <row r="19" spans="1:8" ht="17.25">
      <c r="A19" s="754" t="s">
        <v>513</v>
      </c>
      <c r="B19" s="754"/>
      <c r="C19" s="754"/>
      <c r="D19" s="754"/>
      <c r="E19" s="754"/>
      <c r="F19" s="754"/>
      <c r="G19" s="754"/>
      <c r="H19" s="417">
        <v>28365</v>
      </c>
    </row>
    <row r="20" spans="1:8">
      <c r="A20" s="754" t="s">
        <v>658</v>
      </c>
      <c r="B20" s="754"/>
      <c r="C20" s="754"/>
      <c r="D20" s="754"/>
      <c r="E20" s="754"/>
      <c r="F20" s="754"/>
      <c r="G20" s="754"/>
      <c r="H20" s="417">
        <v>1437</v>
      </c>
    </row>
    <row r="21" spans="1:8">
      <c r="A21" s="754" t="s">
        <v>659</v>
      </c>
      <c r="B21" s="754"/>
      <c r="C21" s="754"/>
      <c r="D21" s="754"/>
      <c r="E21" s="754"/>
      <c r="F21" s="754"/>
      <c r="G21" s="754"/>
      <c r="H21" s="417">
        <v>18553</v>
      </c>
    </row>
    <row r="22" spans="1:8" s="146" customFormat="1">
      <c r="A22" s="754" t="s">
        <v>660</v>
      </c>
      <c r="B22" s="754"/>
      <c r="C22" s="754"/>
      <c r="D22" s="754"/>
      <c r="E22" s="754"/>
      <c r="F22" s="754"/>
      <c r="G22" s="754"/>
      <c r="H22" s="417">
        <v>20716</v>
      </c>
    </row>
    <row r="23" spans="1:8">
      <c r="A23" s="754" t="s">
        <v>661</v>
      </c>
      <c r="B23" s="754"/>
      <c r="C23" s="754"/>
      <c r="D23" s="754"/>
      <c r="E23" s="754"/>
      <c r="F23" s="754"/>
      <c r="G23" s="754"/>
      <c r="H23" s="417">
        <v>51700</v>
      </c>
    </row>
    <row r="24" spans="1:8">
      <c r="A24" s="754" t="s">
        <v>662</v>
      </c>
      <c r="B24" s="754"/>
      <c r="C24" s="754"/>
      <c r="D24" s="754"/>
      <c r="E24" s="754"/>
      <c r="F24" s="754"/>
      <c r="G24" s="754"/>
      <c r="H24" s="417">
        <v>19553</v>
      </c>
    </row>
    <row r="25" spans="1:8">
      <c r="A25" s="754" t="s">
        <v>714</v>
      </c>
      <c r="B25" s="754"/>
      <c r="C25" s="754"/>
      <c r="D25" s="754"/>
      <c r="E25" s="754"/>
      <c r="F25" s="754"/>
      <c r="G25" s="754"/>
      <c r="H25" s="417">
        <v>40816</v>
      </c>
    </row>
    <row r="26" spans="1:8">
      <c r="A26" s="754" t="s">
        <v>628</v>
      </c>
      <c r="B26" s="754"/>
      <c r="C26" s="754"/>
      <c r="D26" s="754"/>
      <c r="E26" s="754"/>
      <c r="F26" s="754"/>
      <c r="G26" s="754"/>
      <c r="H26" s="417">
        <v>10594</v>
      </c>
    </row>
    <row r="27" spans="1:8">
      <c r="A27" s="754" t="s">
        <v>663</v>
      </c>
      <c r="B27" s="754"/>
      <c r="C27" s="754"/>
      <c r="D27" s="754"/>
      <c r="E27" s="754"/>
      <c r="F27" s="754"/>
      <c r="G27" s="754"/>
      <c r="H27" s="417">
        <v>1272</v>
      </c>
    </row>
    <row r="28" spans="1:8">
      <c r="A28" s="754" t="s">
        <v>664</v>
      </c>
      <c r="B28" s="754"/>
      <c r="C28" s="754"/>
      <c r="D28" s="754"/>
      <c r="E28" s="754"/>
      <c r="F28" s="754"/>
      <c r="G28" s="754"/>
      <c r="H28" s="417">
        <v>3715</v>
      </c>
    </row>
    <row r="29" spans="1:8">
      <c r="A29" s="754" t="s">
        <v>665</v>
      </c>
      <c r="B29" s="754"/>
      <c r="C29" s="754"/>
      <c r="D29" s="754"/>
      <c r="E29" s="754"/>
      <c r="F29" s="754"/>
      <c r="G29" s="754"/>
      <c r="H29" s="417">
        <v>9108471</v>
      </c>
    </row>
    <row r="30" spans="1:8">
      <c r="A30" s="754" t="s">
        <v>666</v>
      </c>
      <c r="B30" s="754"/>
      <c r="C30" s="754"/>
      <c r="D30" s="754"/>
      <c r="E30" s="754"/>
      <c r="F30" s="754"/>
      <c r="G30" s="754"/>
      <c r="H30" s="417">
        <v>13915</v>
      </c>
    </row>
    <row r="31" spans="1:8">
      <c r="A31" s="7"/>
      <c r="E31" s="166"/>
      <c r="F31" s="7"/>
    </row>
    <row r="32" spans="1:8">
      <c r="A32" s="7"/>
      <c r="B32" s="7"/>
      <c r="C32" s="7"/>
      <c r="D32" s="7"/>
      <c r="E32" s="184" t="s">
        <v>0</v>
      </c>
      <c r="F32" s="7"/>
    </row>
    <row r="33" spans="1:7" ht="14.45" customHeight="1">
      <c r="A33" s="755" t="s">
        <v>732</v>
      </c>
      <c r="B33" s="755"/>
      <c r="C33" s="7"/>
      <c r="D33" s="7"/>
      <c r="E33" s="8"/>
      <c r="F33" s="7"/>
    </row>
    <row r="34" spans="1:7">
      <c r="A34" s="466" t="s">
        <v>733</v>
      </c>
      <c r="B34" s="738"/>
      <c r="C34" s="7"/>
      <c r="D34" s="7"/>
      <c r="E34" s="8"/>
      <c r="F34" s="7"/>
    </row>
    <row r="35" spans="1:7">
      <c r="A35" s="7"/>
      <c r="B35" s="7"/>
      <c r="C35" s="7"/>
      <c r="D35" s="7"/>
      <c r="E35" s="8"/>
      <c r="F35" s="7"/>
    </row>
    <row r="36" spans="1:7" ht="16.5">
      <c r="A36" s="704" t="s">
        <v>734</v>
      </c>
      <c r="B36" s="32"/>
      <c r="C36" s="192"/>
      <c r="D36" s="192"/>
      <c r="E36" s="193"/>
      <c r="F36" s="192"/>
      <c r="G36" s="32"/>
    </row>
    <row r="37" spans="1:7">
      <c r="A37" s="7"/>
      <c r="B37" s="7"/>
      <c r="C37" s="7"/>
      <c r="D37" s="7"/>
      <c r="E37" s="8"/>
      <c r="F37" s="7"/>
    </row>
    <row r="39" spans="1:7">
      <c r="A39" s="7"/>
      <c r="B39" s="7"/>
      <c r="C39" s="7"/>
      <c r="D39" s="7"/>
      <c r="E39" s="8"/>
      <c r="F39" s="7"/>
    </row>
    <row r="40" spans="1:7">
      <c r="A40" s="7"/>
      <c r="B40" s="7"/>
      <c r="C40" s="7"/>
      <c r="D40" s="7"/>
      <c r="E40" s="8"/>
      <c r="F40" s="7"/>
    </row>
    <row r="41" spans="1:7">
      <c r="A41" s="7"/>
      <c r="B41" s="7"/>
      <c r="C41" s="7"/>
      <c r="D41" s="7"/>
      <c r="E41" s="8"/>
      <c r="F41" s="7"/>
    </row>
    <row r="42" spans="1:7">
      <c r="A42" s="7"/>
      <c r="B42" s="7"/>
      <c r="C42" s="7"/>
      <c r="D42" s="7"/>
      <c r="E42" s="8"/>
      <c r="F42" s="7"/>
    </row>
    <row r="43" spans="1:7">
      <c r="A43" s="7"/>
      <c r="B43" s="7"/>
      <c r="C43" s="7"/>
      <c r="D43" s="7"/>
      <c r="E43" s="8"/>
      <c r="F43" s="7"/>
    </row>
    <row r="44" spans="1:7">
      <c r="A44" s="7"/>
      <c r="B44" s="7"/>
      <c r="C44" s="7"/>
      <c r="D44" s="7"/>
      <c r="E44" s="8"/>
      <c r="F44" s="7"/>
      <c r="G44" s="73"/>
    </row>
    <row r="45" spans="1:7" ht="28.5">
      <c r="A45" s="7"/>
      <c r="B45" s="7"/>
      <c r="C45" s="7"/>
      <c r="D45" s="74"/>
      <c r="E45" s="8"/>
      <c r="F45" s="7"/>
    </row>
    <row r="46" spans="1:7">
      <c r="A46" s="7"/>
      <c r="B46" s="7"/>
      <c r="C46" s="7"/>
      <c r="D46" s="7"/>
      <c r="E46" s="8"/>
      <c r="F46" s="7"/>
    </row>
    <row r="47" spans="1:7">
      <c r="A47" s="7"/>
      <c r="B47" s="7"/>
      <c r="C47" s="7"/>
      <c r="D47" s="7"/>
      <c r="E47" s="8"/>
      <c r="F47" s="7"/>
    </row>
    <row r="48" spans="1:7">
      <c r="A48" s="7"/>
      <c r="B48" s="7"/>
      <c r="C48" s="7"/>
      <c r="D48" s="7"/>
      <c r="E48" s="8"/>
      <c r="F48" s="7"/>
    </row>
    <row r="49" spans="1:6">
      <c r="A49" s="7"/>
      <c r="B49" s="7"/>
      <c r="C49" s="7"/>
      <c r="D49" s="7"/>
      <c r="E49" s="8"/>
      <c r="F49" s="7"/>
    </row>
    <row r="50" spans="1:6">
      <c r="A50" s="7"/>
      <c r="B50" s="7"/>
      <c r="C50" s="7"/>
      <c r="D50" s="7"/>
      <c r="E50" s="8"/>
      <c r="F50" s="7"/>
    </row>
  </sheetData>
  <customSheetViews>
    <customSheetView guid="{00BB8FC3-0B7F-4485-B1CD-FF164EC3970C}" fitToPage="1">
      <selection activeCell="E33" sqref="E33"/>
      <pageMargins left="0.7" right="0.7" top="0.78740157499999996" bottom="0.78740157499999996" header="0.3" footer="0.3"/>
      <pageSetup paperSize="9" orientation="portrait" r:id="rId1"/>
    </customSheetView>
    <customSheetView guid="{5DDDE19F-F10F-4514-A83C-F71CDD7BE512}" fitToPage="1">
      <selection activeCell="F26" sqref="F26"/>
      <pageMargins left="0.7" right="0.7" top="0.78740157499999996" bottom="0.78740157499999996" header="0.3" footer="0.3"/>
      <pageSetup paperSize="9" orientation="portrait" r:id="rId2"/>
    </customSheetView>
    <customSheetView guid="{9A6D0F5E-68D7-4772-8712-9975EE0A4B2C}" fitToPage="1">
      <selection activeCell="B19" sqref="B19"/>
      <pageMargins left="0.7" right="0.7" top="0.78740157499999996" bottom="0.78740157499999996" header="0.3" footer="0.3"/>
      <pageSetup paperSize="9" orientation="portrait" r:id="rId3"/>
    </customSheetView>
  </customSheetViews>
  <mergeCells count="14">
    <mergeCell ref="A29:G29"/>
    <mergeCell ref="A33:B33"/>
    <mergeCell ref="A1:H1"/>
    <mergeCell ref="A19:G19"/>
    <mergeCell ref="A20:G20"/>
    <mergeCell ref="A21:G21"/>
    <mergeCell ref="A22:G22"/>
    <mergeCell ref="A23:G23"/>
    <mergeCell ref="A24:G24"/>
    <mergeCell ref="A25:G25"/>
    <mergeCell ref="A26:G26"/>
    <mergeCell ref="A27:G27"/>
    <mergeCell ref="A28:G28"/>
    <mergeCell ref="A30:G30"/>
  </mergeCells>
  <pageMargins left="0.7" right="0.7" top="0.78740157499999996" bottom="0.78740157499999996" header="0.3" footer="0.3"/>
  <pageSetup paperSize="9" orientation="portrait" r:id="rId4"/>
  <drawing r:id="rId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U81"/>
  <sheetViews>
    <sheetView showGridLines="0" topLeftCell="A55" zoomScaleNormal="100" workbookViewId="0">
      <selection activeCell="J82" sqref="J82"/>
    </sheetView>
  </sheetViews>
  <sheetFormatPr baseColWidth="10" defaultRowHeight="15"/>
  <cols>
    <col min="2" max="2" width="25.7109375" customWidth="1"/>
    <col min="3" max="3" width="12.42578125" customWidth="1"/>
    <col min="4" max="5" width="10.85546875"/>
    <col min="6" max="6" width="11.42578125" customWidth="1"/>
    <col min="7" max="7" width="8.140625" customWidth="1"/>
  </cols>
  <sheetData>
    <row r="1" spans="1:7" ht="39.75" customHeight="1">
      <c r="A1" s="734" t="s">
        <v>628</v>
      </c>
      <c r="B1" s="734"/>
      <c r="C1" s="146"/>
      <c r="D1" s="146"/>
      <c r="E1" s="146"/>
      <c r="F1" s="146"/>
    </row>
    <row r="2" spans="1:7" ht="15.75">
      <c r="A2" s="22" t="s">
        <v>420</v>
      </c>
      <c r="B2" s="22"/>
    </row>
    <row r="3" spans="1:7" s="146" customFormat="1" ht="15.75">
      <c r="A3" s="22"/>
      <c r="B3" s="22"/>
    </row>
    <row r="4" spans="1:7">
      <c r="A4" s="233"/>
      <c r="B4" s="233"/>
      <c r="C4" s="13" t="s">
        <v>25</v>
      </c>
      <c r="D4" s="182" t="s">
        <v>374</v>
      </c>
      <c r="E4" s="13" t="s">
        <v>68</v>
      </c>
      <c r="F4" s="806" t="s">
        <v>348</v>
      </c>
      <c r="G4" s="806"/>
    </row>
    <row r="5" spans="1:7" s="146" customFormat="1">
      <c r="A5" s="233"/>
      <c r="B5" s="233"/>
      <c r="C5" s="13"/>
      <c r="D5" s="182"/>
      <c r="E5" s="13"/>
      <c r="F5" s="806"/>
      <c r="G5" s="806"/>
    </row>
    <row r="6" spans="1:7">
      <c r="A6" s="4" t="s">
        <v>681</v>
      </c>
      <c r="B6" s="4"/>
      <c r="C6" s="556">
        <v>10594</v>
      </c>
      <c r="D6" s="558"/>
      <c r="E6" s="556">
        <v>246136</v>
      </c>
      <c r="F6" s="805">
        <f>C6/E6</f>
        <v>4.3041245490298044E-2</v>
      </c>
      <c r="G6" s="805"/>
    </row>
    <row r="7" spans="1:7">
      <c r="A7" s="9"/>
      <c r="B7" s="9"/>
      <c r="C7" s="91"/>
      <c r="D7" s="557"/>
      <c r="E7" s="91"/>
      <c r="F7" s="807"/>
      <c r="G7" s="807"/>
    </row>
    <row r="8" spans="1:7">
      <c r="A8" s="13" t="s">
        <v>201</v>
      </c>
      <c r="B8" s="233"/>
      <c r="C8" s="91"/>
      <c r="D8" s="557"/>
      <c r="E8" s="91"/>
      <c r="F8" s="807"/>
      <c r="G8" s="807"/>
    </row>
    <row r="9" spans="1:7">
      <c r="A9" s="233" t="s">
        <v>194</v>
      </c>
      <c r="B9" s="233"/>
      <c r="C9" s="230">
        <v>1301</v>
      </c>
      <c r="D9" s="557">
        <f>C9/$C6</f>
        <v>0.12280536152539173</v>
      </c>
      <c r="E9" s="230">
        <v>12885</v>
      </c>
      <c r="F9" s="805">
        <f t="shared" ref="F9:F16" si="0">C9/E9</f>
        <v>0.10097012029491657</v>
      </c>
      <c r="G9" s="805"/>
    </row>
    <row r="10" spans="1:7">
      <c r="A10" s="233" t="s">
        <v>202</v>
      </c>
      <c r="B10" s="233"/>
      <c r="C10" s="156">
        <v>810</v>
      </c>
      <c r="D10" s="557">
        <f>C10/C6</f>
        <v>7.6458372663771951E-2</v>
      </c>
      <c r="E10" s="230">
        <v>2786</v>
      </c>
      <c r="F10" s="805">
        <f t="shared" si="0"/>
        <v>0.29073941134242642</v>
      </c>
      <c r="G10" s="805"/>
    </row>
    <row r="11" spans="1:7">
      <c r="A11" s="233" t="s">
        <v>195</v>
      </c>
      <c r="B11" s="233"/>
      <c r="C11" s="156">
        <v>610</v>
      </c>
      <c r="D11" s="557">
        <f>C11/C6</f>
        <v>5.7579762129507266E-2</v>
      </c>
      <c r="E11" s="230">
        <v>11539</v>
      </c>
      <c r="F11" s="805">
        <f t="shared" si="0"/>
        <v>5.2864199670682038E-2</v>
      </c>
      <c r="G11" s="805"/>
    </row>
    <row r="12" spans="1:7">
      <c r="A12" s="233" t="s">
        <v>203</v>
      </c>
      <c r="B12" s="233"/>
      <c r="C12" s="156">
        <v>518</v>
      </c>
      <c r="D12" s="557">
        <f>C12/C6</f>
        <v>4.8895601283745517E-2</v>
      </c>
      <c r="E12" s="230">
        <v>8828</v>
      </c>
      <c r="F12" s="805">
        <f t="shared" si="0"/>
        <v>5.8676937018577256E-2</v>
      </c>
      <c r="G12" s="805"/>
    </row>
    <row r="13" spans="1:7">
      <c r="A13" s="233" t="s">
        <v>204</v>
      </c>
      <c r="B13" s="233"/>
      <c r="C13" s="156">
        <v>518</v>
      </c>
      <c r="D13" s="557">
        <f>C13/C6</f>
        <v>4.8895601283745517E-2</v>
      </c>
      <c r="E13" s="230">
        <v>20456</v>
      </c>
      <c r="F13" s="805">
        <f t="shared" si="0"/>
        <v>2.5322643723113023E-2</v>
      </c>
      <c r="G13" s="805"/>
    </row>
    <row r="14" spans="1:7" ht="17.25">
      <c r="A14" s="233" t="s">
        <v>674</v>
      </c>
      <c r="B14" s="233"/>
      <c r="C14" s="559">
        <v>6295</v>
      </c>
      <c r="D14" s="557">
        <f>C14/C6</f>
        <v>0.5942042665659808</v>
      </c>
      <c r="E14" s="230">
        <v>51235</v>
      </c>
      <c r="F14" s="805">
        <f t="shared" si="0"/>
        <v>0.12286522884746755</v>
      </c>
      <c r="G14" s="805"/>
    </row>
    <row r="15" spans="1:7">
      <c r="A15" s="233" t="s">
        <v>519</v>
      </c>
      <c r="B15" s="233"/>
      <c r="C15" s="230">
        <v>1574</v>
      </c>
      <c r="D15" s="557">
        <f>C15/C6</f>
        <v>0.14857466490466301</v>
      </c>
      <c r="E15" s="230">
        <v>24154</v>
      </c>
      <c r="F15" s="805">
        <f t="shared" si="0"/>
        <v>6.5165190030636741E-2</v>
      </c>
      <c r="G15" s="805"/>
    </row>
    <row r="16" spans="1:7">
      <c r="A16" s="233" t="s">
        <v>373</v>
      </c>
      <c r="B16" s="233"/>
      <c r="C16" s="230">
        <v>0</v>
      </c>
      <c r="D16" s="557">
        <f>C16/C6</f>
        <v>0</v>
      </c>
      <c r="E16" s="236">
        <v>60865</v>
      </c>
      <c r="F16" s="805">
        <f t="shared" si="0"/>
        <v>0</v>
      </c>
      <c r="G16" s="805"/>
    </row>
    <row r="17" spans="1:13" s="146" customFormat="1">
      <c r="A17" s="233"/>
      <c r="B17" s="233"/>
      <c r="C17" s="230"/>
      <c r="D17" s="557"/>
      <c r="E17" s="236"/>
      <c r="F17" s="703"/>
      <c r="G17" s="703"/>
    </row>
    <row r="18" spans="1:13">
      <c r="A18" s="466" t="s">
        <v>728</v>
      </c>
      <c r="B18" s="66"/>
    </row>
    <row r="19" spans="1:13" s="146" customFormat="1" ht="15.75">
      <c r="A19" s="56"/>
    </row>
    <row r="20" spans="1:13" s="146" customFormat="1">
      <c r="A20" s="4" t="s">
        <v>459</v>
      </c>
    </row>
    <row r="22" spans="1:13">
      <c r="A22" s="665"/>
      <c r="B22" s="665" t="s">
        <v>202</v>
      </c>
      <c r="C22" s="665" t="s">
        <v>372</v>
      </c>
      <c r="D22" s="665" t="s">
        <v>205</v>
      </c>
      <c r="E22" s="665" t="s">
        <v>371</v>
      </c>
      <c r="F22" s="665" t="s">
        <v>302</v>
      </c>
    </row>
    <row r="23" spans="1:13">
      <c r="A23" s="665">
        <v>2011</v>
      </c>
      <c r="B23" s="668">
        <v>8.1000000000000003E-2</v>
      </c>
      <c r="C23" s="668">
        <v>0.47299999999999998</v>
      </c>
      <c r="D23" s="668">
        <v>0.14000000000000001</v>
      </c>
      <c r="E23" s="668">
        <v>0.13100000000000001</v>
      </c>
      <c r="F23" s="668">
        <v>0.11700000000000001</v>
      </c>
      <c r="H23" s="96"/>
      <c r="I23" s="136"/>
      <c r="J23" s="136"/>
      <c r="K23" s="136"/>
      <c r="L23" s="136"/>
      <c r="M23" s="136"/>
    </row>
    <row r="24" spans="1:13">
      <c r="A24" s="665">
        <v>2012</v>
      </c>
      <c r="B24" s="668">
        <v>8.2000000000000003E-2</v>
      </c>
      <c r="C24" s="668">
        <v>0.52300000000000002</v>
      </c>
      <c r="D24" s="668">
        <v>0.13700000000000001</v>
      </c>
      <c r="E24" s="668">
        <v>0.13200000000000001</v>
      </c>
      <c r="F24" s="668">
        <v>0.115</v>
      </c>
    </row>
    <row r="25" spans="1:13">
      <c r="A25" s="665">
        <v>2013</v>
      </c>
      <c r="B25" s="668">
        <v>8.1000000000000003E-2</v>
      </c>
      <c r="C25" s="668">
        <v>0.47</v>
      </c>
      <c r="D25" s="668">
        <v>0.13800000000000001</v>
      </c>
      <c r="E25" s="668">
        <v>0.13500000000000001</v>
      </c>
      <c r="F25" s="668">
        <v>0.113</v>
      </c>
    </row>
    <row r="26" spans="1:13">
      <c r="A26" s="665">
        <v>2014</v>
      </c>
      <c r="B26" s="668">
        <v>7.8E-2</v>
      </c>
      <c r="C26" s="668">
        <v>0.51100000000000001</v>
      </c>
      <c r="D26" s="668">
        <v>0.14799999999999999</v>
      </c>
      <c r="E26" s="668">
        <v>0.121</v>
      </c>
      <c r="F26" s="668">
        <v>9.7000000000000003E-2</v>
      </c>
    </row>
    <row r="27" spans="1:13" s="146" customFormat="1">
      <c r="A27" s="665">
        <v>2015</v>
      </c>
      <c r="B27" s="668">
        <v>7.8E-2</v>
      </c>
      <c r="C27" s="668">
        <v>0.47599999999999998</v>
      </c>
      <c r="D27" s="668">
        <v>0.17100000000000001</v>
      </c>
      <c r="E27" s="668">
        <v>0.121</v>
      </c>
      <c r="F27" s="668">
        <v>0.105</v>
      </c>
    </row>
    <row r="28" spans="1:13">
      <c r="A28" s="665">
        <v>2016</v>
      </c>
      <c r="B28" s="668">
        <v>7.4999999999999997E-2</v>
      </c>
      <c r="C28" s="668">
        <v>0.45500000000000002</v>
      </c>
      <c r="D28" s="668">
        <v>0.16800000000000001</v>
      </c>
      <c r="E28" s="668">
        <v>0.11699999999999999</v>
      </c>
      <c r="F28" s="668">
        <v>0.10800000000000001</v>
      </c>
    </row>
    <row r="29" spans="1:13">
      <c r="A29" s="665">
        <v>2017</v>
      </c>
      <c r="B29" s="668">
        <v>7.8E-2</v>
      </c>
      <c r="C29" s="668">
        <v>0.63500000000000001</v>
      </c>
      <c r="D29" s="668">
        <v>0.16699999999999998</v>
      </c>
      <c r="E29" s="668">
        <v>0.12300000000000001</v>
      </c>
      <c r="F29" s="668">
        <v>0.11599999999999999</v>
      </c>
    </row>
    <row r="30" spans="1:13">
      <c r="A30" s="665">
        <v>2018</v>
      </c>
      <c r="B30" s="668">
        <v>8.1000000000000003E-2</v>
      </c>
      <c r="C30" s="668">
        <v>0.61399999999999999</v>
      </c>
      <c r="D30" s="668">
        <v>0.16</v>
      </c>
      <c r="E30" s="668">
        <v>0.13100000000000001</v>
      </c>
      <c r="F30" s="668">
        <v>0.124</v>
      </c>
    </row>
    <row r="31" spans="1:13">
      <c r="A31" s="665">
        <v>2019</v>
      </c>
      <c r="B31" s="668">
        <v>7.5999999999999998E-2</v>
      </c>
      <c r="C31" s="668">
        <v>0.63100000000000001</v>
      </c>
      <c r="D31" s="668">
        <v>0.158</v>
      </c>
      <c r="E31" s="668">
        <v>0.12300000000000001</v>
      </c>
      <c r="F31" s="668">
        <v>0.123</v>
      </c>
    </row>
    <row r="32" spans="1:13">
      <c r="A32" s="665">
        <v>2020</v>
      </c>
      <c r="B32" s="668">
        <v>7.6999999999999999E-2</v>
      </c>
      <c r="C32" s="668">
        <v>0.61699999999999999</v>
      </c>
      <c r="D32" s="668">
        <v>0.156</v>
      </c>
      <c r="E32" s="668">
        <v>0.13100000000000001</v>
      </c>
      <c r="F32" s="668">
        <v>0.13</v>
      </c>
    </row>
    <row r="33" spans="1:20">
      <c r="A33" s="665">
        <v>2021</v>
      </c>
      <c r="B33" s="668">
        <v>7.5999999999999998E-2</v>
      </c>
      <c r="C33" s="668">
        <v>0.627</v>
      </c>
      <c r="D33" s="668">
        <v>0.14899999999999999</v>
      </c>
      <c r="E33" s="668">
        <v>0.11599999999999999</v>
      </c>
      <c r="F33" s="668">
        <v>0.13600000000000001</v>
      </c>
    </row>
    <row r="34" spans="1:20">
      <c r="A34" s="665">
        <v>2022</v>
      </c>
      <c r="B34" s="668">
        <v>7.5999999999999998E-2</v>
      </c>
      <c r="C34" s="668">
        <v>0.59399999999999997</v>
      </c>
      <c r="D34" s="668">
        <v>0.14899999999999999</v>
      </c>
      <c r="E34" s="668">
        <v>0.12300000000000001</v>
      </c>
      <c r="F34" s="668">
        <v>0.155</v>
      </c>
    </row>
    <row r="35" spans="1:20">
      <c r="N35" s="223"/>
      <c r="O35" s="115"/>
      <c r="P35" s="115"/>
      <c r="Q35" s="115"/>
      <c r="R35" s="115"/>
      <c r="S35" s="115"/>
      <c r="T35" s="115"/>
    </row>
    <row r="40" spans="1:20">
      <c r="A40" s="66" t="s">
        <v>437</v>
      </c>
      <c r="B40" s="66"/>
    </row>
    <row r="43" spans="1:20" ht="16.5">
      <c r="B43" s="32"/>
    </row>
    <row r="46" spans="1:20" ht="15.75">
      <c r="A46" s="130" t="s">
        <v>370</v>
      </c>
      <c r="B46" s="22"/>
      <c r="C46" s="22"/>
      <c r="D46" s="22"/>
      <c r="E46" s="22"/>
      <c r="K46" s="684" t="s">
        <v>370</v>
      </c>
      <c r="L46" s="687"/>
      <c r="M46" s="687"/>
      <c r="N46" s="687"/>
      <c r="O46" s="687"/>
      <c r="P46" s="648"/>
      <c r="Q46" s="648"/>
      <c r="R46" s="648"/>
      <c r="S46" s="648"/>
    </row>
    <row r="47" spans="1:20" ht="15.75">
      <c r="A47" s="218" t="s">
        <v>629</v>
      </c>
      <c r="B47" s="22"/>
      <c r="C47" s="22"/>
      <c r="D47" s="22" t="s">
        <v>0</v>
      </c>
      <c r="E47" s="110" t="s">
        <v>0</v>
      </c>
      <c r="K47" s="687" t="s">
        <v>629</v>
      </c>
      <c r="L47" s="687"/>
      <c r="M47" s="687"/>
      <c r="N47" s="687" t="s">
        <v>0</v>
      </c>
      <c r="O47" s="687" t="s">
        <v>0</v>
      </c>
      <c r="P47" s="648"/>
      <c r="Q47" s="648"/>
      <c r="R47" s="648"/>
      <c r="S47" s="648"/>
    </row>
    <row r="48" spans="1:20">
      <c r="K48" s="648"/>
      <c r="L48" s="648"/>
      <c r="M48" s="648"/>
      <c r="N48" s="648"/>
      <c r="O48" s="648"/>
      <c r="P48" s="648"/>
      <c r="Q48" s="648"/>
      <c r="R48" s="648"/>
      <c r="S48" s="648"/>
    </row>
    <row r="49" spans="1:19">
      <c r="A49" s="156"/>
      <c r="B49" s="156"/>
      <c r="C49" s="182">
        <v>2012</v>
      </c>
      <c r="D49" s="182">
        <v>2014</v>
      </c>
      <c r="E49" s="186">
        <v>2016</v>
      </c>
      <c r="F49" s="186">
        <v>2018</v>
      </c>
      <c r="G49" s="186">
        <v>2020</v>
      </c>
      <c r="H49" s="186">
        <v>2021</v>
      </c>
      <c r="I49" s="186">
        <v>2022</v>
      </c>
      <c r="K49" s="689"/>
      <c r="L49" s="689"/>
      <c r="M49" s="692">
        <v>2012</v>
      </c>
      <c r="N49" s="692">
        <v>2014</v>
      </c>
      <c r="O49" s="692">
        <v>2016</v>
      </c>
      <c r="P49" s="692">
        <v>2018</v>
      </c>
      <c r="Q49" s="692">
        <v>2020</v>
      </c>
      <c r="R49" s="692">
        <v>2021</v>
      </c>
      <c r="S49" s="692">
        <v>2022</v>
      </c>
    </row>
    <row r="50" spans="1:19" s="146" customFormat="1">
      <c r="A50" s="156"/>
      <c r="B50" s="156"/>
      <c r="C50" s="182"/>
      <c r="D50" s="182"/>
      <c r="E50" s="186"/>
      <c r="F50" s="186"/>
      <c r="G50" s="186"/>
      <c r="H50" s="186"/>
      <c r="I50" s="186"/>
      <c r="K50" s="689"/>
      <c r="L50" s="689"/>
      <c r="M50" s="692"/>
      <c r="N50" s="692"/>
      <c r="O50" s="692"/>
      <c r="P50" s="692"/>
      <c r="Q50" s="692"/>
      <c r="R50" s="692"/>
      <c r="S50" s="692"/>
    </row>
    <row r="51" spans="1:19">
      <c r="A51" s="156" t="s">
        <v>185</v>
      </c>
      <c r="B51" s="156"/>
      <c r="C51" s="230">
        <v>13066</v>
      </c>
      <c r="D51" s="230">
        <v>10378</v>
      </c>
      <c r="E51" s="150">
        <v>10311</v>
      </c>
      <c r="F51" s="150">
        <v>16157</v>
      </c>
      <c r="G51" s="150">
        <v>12551</v>
      </c>
      <c r="H51" s="150">
        <v>24675</v>
      </c>
      <c r="I51" s="150">
        <v>35643</v>
      </c>
      <c r="K51" s="689" t="s">
        <v>192</v>
      </c>
      <c r="L51" s="689"/>
      <c r="M51" s="693">
        <v>7951</v>
      </c>
      <c r="N51" s="693">
        <v>9111</v>
      </c>
      <c r="O51" s="681">
        <v>10056</v>
      </c>
      <c r="P51" s="681">
        <v>11298</v>
      </c>
      <c r="Q51" s="681">
        <v>9488</v>
      </c>
      <c r="R51" s="681">
        <v>10286</v>
      </c>
      <c r="S51" s="681">
        <v>12081</v>
      </c>
    </row>
    <row r="52" spans="1:19">
      <c r="A52" s="156" t="s">
        <v>198</v>
      </c>
      <c r="B52" s="156"/>
      <c r="C52" s="230">
        <v>25338</v>
      </c>
      <c r="D52" s="230">
        <v>25142</v>
      </c>
      <c r="E52" s="235">
        <v>25082</v>
      </c>
      <c r="F52" s="235">
        <v>27867</v>
      </c>
      <c r="G52" s="235">
        <v>24203</v>
      </c>
      <c r="H52" s="235">
        <v>29075</v>
      </c>
      <c r="I52" s="235">
        <v>35404</v>
      </c>
      <c r="K52" s="689" t="s">
        <v>188</v>
      </c>
      <c r="L52" s="689"/>
      <c r="M52" s="693">
        <v>11189</v>
      </c>
      <c r="N52" s="693">
        <v>10227</v>
      </c>
      <c r="O52" s="681">
        <v>10279</v>
      </c>
      <c r="P52" s="681">
        <v>11498</v>
      </c>
      <c r="Q52" s="681">
        <v>9558</v>
      </c>
      <c r="R52" s="681">
        <v>11332</v>
      </c>
      <c r="S52" s="681">
        <v>12570</v>
      </c>
    </row>
    <row r="53" spans="1:19">
      <c r="A53" s="496" t="s">
        <v>25</v>
      </c>
      <c r="B53" s="496"/>
      <c r="C53" s="528">
        <v>18900</v>
      </c>
      <c r="D53" s="528">
        <v>20901</v>
      </c>
      <c r="E53" s="461">
        <v>20912</v>
      </c>
      <c r="F53" s="461">
        <v>21027</v>
      </c>
      <c r="G53" s="461">
        <v>20322</v>
      </c>
      <c r="H53" s="461">
        <v>23775</v>
      </c>
      <c r="I53" s="461">
        <v>26206</v>
      </c>
      <c r="K53" s="689" t="s">
        <v>186</v>
      </c>
      <c r="L53" s="689"/>
      <c r="M53" s="693">
        <v>12693</v>
      </c>
      <c r="N53" s="693">
        <v>12439</v>
      </c>
      <c r="O53" s="681">
        <v>12755</v>
      </c>
      <c r="P53" s="681">
        <v>13937</v>
      </c>
      <c r="Q53" s="681">
        <v>13535</v>
      </c>
      <c r="R53" s="681">
        <v>15412</v>
      </c>
      <c r="S53" s="681">
        <v>17546</v>
      </c>
    </row>
    <row r="54" spans="1:19">
      <c r="A54" s="156" t="s">
        <v>191</v>
      </c>
      <c r="B54" s="156"/>
      <c r="C54" s="230">
        <v>18970</v>
      </c>
      <c r="D54" s="230">
        <v>19334</v>
      </c>
      <c r="E54" s="150">
        <v>18530</v>
      </c>
      <c r="F54" s="150">
        <v>22410</v>
      </c>
      <c r="G54" s="150">
        <v>19909</v>
      </c>
      <c r="H54" s="150">
        <v>23351</v>
      </c>
      <c r="I54" s="150">
        <v>26130</v>
      </c>
      <c r="K54" s="689" t="s">
        <v>199</v>
      </c>
      <c r="L54" s="689"/>
      <c r="M54" s="693">
        <v>19751</v>
      </c>
      <c r="N54" s="693">
        <v>17943</v>
      </c>
      <c r="O54" s="681">
        <v>15889</v>
      </c>
      <c r="P54" s="681">
        <v>18813</v>
      </c>
      <c r="Q54" s="681">
        <v>15385</v>
      </c>
      <c r="R54" s="681">
        <v>18862</v>
      </c>
      <c r="S54" s="681">
        <v>22356</v>
      </c>
    </row>
    <row r="55" spans="1:19">
      <c r="A55" s="156" t="s">
        <v>187</v>
      </c>
      <c r="B55" s="156"/>
      <c r="C55" s="230">
        <v>11953</v>
      </c>
      <c r="D55" s="230">
        <v>11566</v>
      </c>
      <c r="E55" s="150">
        <v>13379</v>
      </c>
      <c r="F55" s="150">
        <v>16587</v>
      </c>
      <c r="G55" s="150">
        <v>16762</v>
      </c>
      <c r="H55" s="150">
        <v>19294</v>
      </c>
      <c r="I55" s="150">
        <v>24372</v>
      </c>
      <c r="K55" s="689" t="s">
        <v>187</v>
      </c>
      <c r="L55" s="689"/>
      <c r="M55" s="693">
        <v>11953</v>
      </c>
      <c r="N55" s="693">
        <v>11566</v>
      </c>
      <c r="O55" s="681">
        <v>13379</v>
      </c>
      <c r="P55" s="681">
        <v>16587</v>
      </c>
      <c r="Q55" s="681">
        <v>16762</v>
      </c>
      <c r="R55" s="681">
        <v>19294</v>
      </c>
      <c r="S55" s="681">
        <v>24372</v>
      </c>
    </row>
    <row r="56" spans="1:19">
      <c r="A56" s="156" t="s">
        <v>199</v>
      </c>
      <c r="B56" s="156"/>
      <c r="C56" s="230">
        <v>19751</v>
      </c>
      <c r="D56" s="230">
        <v>17943</v>
      </c>
      <c r="E56" s="150">
        <v>15889</v>
      </c>
      <c r="F56" s="150">
        <v>18813</v>
      </c>
      <c r="G56" s="150">
        <v>15385</v>
      </c>
      <c r="H56" s="150">
        <v>18862</v>
      </c>
      <c r="I56" s="150">
        <v>22356</v>
      </c>
      <c r="K56" s="689" t="s">
        <v>191</v>
      </c>
      <c r="L56" s="689"/>
      <c r="M56" s="693">
        <v>18970</v>
      </c>
      <c r="N56" s="693">
        <v>19334</v>
      </c>
      <c r="O56" s="681">
        <v>18530</v>
      </c>
      <c r="P56" s="681">
        <v>22410</v>
      </c>
      <c r="Q56" s="681">
        <v>19909</v>
      </c>
      <c r="R56" s="681">
        <v>23351</v>
      </c>
      <c r="S56" s="681">
        <v>26130</v>
      </c>
    </row>
    <row r="57" spans="1:19">
      <c r="A57" s="156" t="s">
        <v>186</v>
      </c>
      <c r="B57" s="156"/>
      <c r="C57" s="230">
        <v>12693</v>
      </c>
      <c r="D57" s="230">
        <v>12439</v>
      </c>
      <c r="E57" s="150">
        <v>12755</v>
      </c>
      <c r="F57" s="150">
        <v>13937</v>
      </c>
      <c r="G57" s="150">
        <v>13535</v>
      </c>
      <c r="H57" s="150">
        <v>15412</v>
      </c>
      <c r="I57" s="150">
        <v>17546</v>
      </c>
      <c r="K57" s="689" t="s">
        <v>25</v>
      </c>
      <c r="L57" s="689"/>
      <c r="M57" s="693">
        <v>18900</v>
      </c>
      <c r="N57" s="693">
        <v>20901</v>
      </c>
      <c r="O57" s="681">
        <v>20912</v>
      </c>
      <c r="P57" s="681">
        <v>21027</v>
      </c>
      <c r="Q57" s="681">
        <v>20322</v>
      </c>
      <c r="R57" s="681">
        <v>23775</v>
      </c>
      <c r="S57" s="681">
        <v>26206</v>
      </c>
    </row>
    <row r="58" spans="1:19">
      <c r="A58" s="156" t="s">
        <v>188</v>
      </c>
      <c r="B58" s="156"/>
      <c r="C58" s="230">
        <v>11189</v>
      </c>
      <c r="D58" s="230">
        <v>10227</v>
      </c>
      <c r="E58" s="150">
        <v>10279</v>
      </c>
      <c r="F58" s="150">
        <v>11498</v>
      </c>
      <c r="G58" s="150">
        <v>9558</v>
      </c>
      <c r="H58" s="150">
        <v>11332</v>
      </c>
      <c r="I58" s="150">
        <v>12570</v>
      </c>
      <c r="K58" s="689" t="s">
        <v>198</v>
      </c>
      <c r="L58" s="689"/>
      <c r="M58" s="693">
        <v>25338</v>
      </c>
      <c r="N58" s="693">
        <v>25142</v>
      </c>
      <c r="O58" s="693">
        <v>25082</v>
      </c>
      <c r="P58" s="693">
        <v>27867</v>
      </c>
      <c r="Q58" s="693">
        <v>24203</v>
      </c>
      <c r="R58" s="693">
        <v>29075</v>
      </c>
      <c r="S58" s="693">
        <v>35404</v>
      </c>
    </row>
    <row r="59" spans="1:19">
      <c r="A59" s="156" t="s">
        <v>192</v>
      </c>
      <c r="B59" s="156"/>
      <c r="C59" s="230">
        <v>7951</v>
      </c>
      <c r="D59" s="230">
        <v>9111</v>
      </c>
      <c r="E59" s="150">
        <v>10056</v>
      </c>
      <c r="F59" s="150">
        <v>11298</v>
      </c>
      <c r="G59" s="150">
        <v>9488</v>
      </c>
      <c r="H59" s="150">
        <v>10286</v>
      </c>
      <c r="I59" s="150">
        <v>12081</v>
      </c>
      <c r="K59" s="689" t="s">
        <v>185</v>
      </c>
      <c r="L59" s="689"/>
      <c r="M59" s="693">
        <v>13066</v>
      </c>
      <c r="N59" s="693">
        <v>10378</v>
      </c>
      <c r="O59" s="681">
        <v>10311</v>
      </c>
      <c r="P59" s="681">
        <v>16157</v>
      </c>
      <c r="Q59" s="681">
        <v>12551</v>
      </c>
      <c r="R59" s="681">
        <v>24675</v>
      </c>
      <c r="S59" s="681">
        <v>35643</v>
      </c>
    </row>
    <row r="60" spans="1:19">
      <c r="A60" s="182" t="s">
        <v>68</v>
      </c>
      <c r="B60" s="156"/>
      <c r="C60" s="556">
        <v>17119</v>
      </c>
      <c r="D60" s="556">
        <v>16236</v>
      </c>
      <c r="E60" s="229">
        <v>15864</v>
      </c>
      <c r="F60" s="229">
        <v>19098</v>
      </c>
      <c r="G60" s="229">
        <v>16390</v>
      </c>
      <c r="H60" s="229">
        <v>21646</v>
      </c>
      <c r="I60" s="229">
        <v>26875</v>
      </c>
      <c r="K60" s="692" t="s">
        <v>68</v>
      </c>
      <c r="L60" s="689"/>
      <c r="M60" s="695">
        <v>17119</v>
      </c>
      <c r="N60" s="695">
        <v>16236</v>
      </c>
      <c r="O60" s="694">
        <v>15864</v>
      </c>
      <c r="P60" s="694">
        <v>19098</v>
      </c>
      <c r="Q60" s="694">
        <v>16390</v>
      </c>
      <c r="R60" s="694">
        <v>21646</v>
      </c>
      <c r="S60" s="694">
        <v>26875</v>
      </c>
    </row>
    <row r="61" spans="1:19" s="146" customFormat="1"/>
    <row r="62" spans="1:19" ht="15.75">
      <c r="A62" s="183" t="s">
        <v>460</v>
      </c>
      <c r="I62" s="183"/>
      <c r="J62" s="146"/>
      <c r="K62" s="146"/>
    </row>
    <row r="69" spans="2:21">
      <c r="Q69" s="223"/>
      <c r="R69" s="223"/>
      <c r="S69" s="223"/>
      <c r="T69" s="223"/>
      <c r="U69" s="223"/>
    </row>
    <row r="79" spans="2:21" s="146" customFormat="1">
      <c r="I79" s="115"/>
      <c r="J79" s="115"/>
      <c r="K79" s="115"/>
      <c r="L79" s="115"/>
    </row>
    <row r="80" spans="2:21" ht="16.5">
      <c r="B80" s="32"/>
      <c r="I80" s="223"/>
      <c r="J80" s="223"/>
      <c r="K80" s="223"/>
      <c r="L80" s="115"/>
    </row>
    <row r="81" spans="1:9">
      <c r="A81" s="704" t="s">
        <v>437</v>
      </c>
      <c r="B81" s="9"/>
      <c r="I81" t="s">
        <v>0</v>
      </c>
    </row>
  </sheetData>
  <sortState xmlns:xlrd2="http://schemas.microsoft.com/office/spreadsheetml/2017/richdata2" ref="A51:G60">
    <sortCondition descending="1" ref="F51"/>
  </sortState>
  <customSheetViews>
    <customSheetView guid="{00BB8FC3-0B7F-4485-B1CD-FF164EC3970C}" fitToPage="1">
      <selection activeCell="C8" sqref="C8"/>
      <pageMargins left="0.7" right="0.7" top="0.78740157499999996" bottom="0.78740157499999996" header="0.3" footer="0.3"/>
      <pageSetup scale="41" orientation="portrait" r:id="rId1"/>
    </customSheetView>
    <customSheetView guid="{5DDDE19F-F10F-4514-A83C-F71CDD7BE512}" showPageBreaks="1" fitToPage="1">
      <selection activeCell="C8" sqref="C8"/>
      <pageMargins left="0.7" right="0.7" top="0.78740157499999996" bottom="0.78740157499999996" header="0.3" footer="0.3"/>
      <pageSetup scale="41" orientation="portrait" r:id="rId2"/>
    </customSheetView>
    <customSheetView guid="{9A6D0F5E-68D7-4772-8712-9975EE0A4B2C}" fitToPage="1">
      <selection activeCell="C8" sqref="C8"/>
      <pageMargins left="0.7" right="0.7" top="0.78740157499999996" bottom="0.78740157499999996" header="0.3" footer="0.3"/>
      <pageSetup scale="41" orientation="portrait" r:id="rId3"/>
    </customSheetView>
  </customSheetViews>
  <mergeCells count="13">
    <mergeCell ref="F13:G13"/>
    <mergeCell ref="F14:G14"/>
    <mergeCell ref="F15:G15"/>
    <mergeCell ref="F16:G16"/>
    <mergeCell ref="F4:G4"/>
    <mergeCell ref="F5:G5"/>
    <mergeCell ref="F6:G6"/>
    <mergeCell ref="F7:G7"/>
    <mergeCell ref="F8:G8"/>
    <mergeCell ref="F9:G9"/>
    <mergeCell ref="F10:G10"/>
    <mergeCell ref="F11:G11"/>
    <mergeCell ref="F12:G12"/>
  </mergeCells>
  <pageMargins left="0.7" right="0.7" top="0.78740157499999996" bottom="0.78740157499999996" header="0.3" footer="0.3"/>
  <pageSetup paperSize="9" scale="40" orientation="landscape" r:id="rId4"/>
  <drawing r:id="rId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N37"/>
  <sheetViews>
    <sheetView showGridLines="0" topLeftCell="A14" zoomScaleNormal="100" workbookViewId="0">
      <selection activeCell="A37" sqref="A37:B37"/>
    </sheetView>
  </sheetViews>
  <sheetFormatPr baseColWidth="10" defaultRowHeight="15"/>
  <cols>
    <col min="1" max="1" width="15.28515625" customWidth="1"/>
    <col min="2" max="6" width="10.85546875"/>
    <col min="7" max="7" width="16.28515625" bestFit="1" customWidth="1"/>
    <col min="8" max="9" width="10.85546875"/>
    <col min="10" max="10" width="14.140625" customWidth="1"/>
  </cols>
  <sheetData>
    <row r="1" spans="1:14" ht="39.75" customHeight="1">
      <c r="A1" s="749" t="s">
        <v>444</v>
      </c>
      <c r="B1" s="749"/>
      <c r="C1" s="387"/>
      <c r="D1" s="387"/>
      <c r="E1" s="387"/>
      <c r="F1" s="387"/>
      <c r="G1" s="9"/>
    </row>
    <row r="2" spans="1:14" ht="15" customHeight="1">
      <c r="G2" s="146"/>
      <c r="J2" s="26"/>
      <c r="K2" s="146"/>
      <c r="L2" s="146"/>
      <c r="M2" s="146"/>
      <c r="N2" s="146"/>
    </row>
    <row r="3" spans="1:14">
      <c r="A3" s="146"/>
      <c r="B3" s="146"/>
      <c r="C3" s="146"/>
      <c r="D3" s="146"/>
      <c r="E3" s="146"/>
      <c r="F3" s="146"/>
      <c r="G3" s="146"/>
      <c r="J3" s="146"/>
      <c r="K3" s="146"/>
      <c r="L3" s="146"/>
      <c r="M3" s="146"/>
      <c r="N3" s="146"/>
    </row>
    <row r="4" spans="1:14">
      <c r="A4" s="4" t="s">
        <v>358</v>
      </c>
      <c r="B4" s="4" t="s">
        <v>445</v>
      </c>
      <c r="C4" s="4"/>
      <c r="D4" s="4" t="s">
        <v>408</v>
      </c>
      <c r="E4" s="4"/>
      <c r="J4" s="4"/>
      <c r="K4" s="4"/>
      <c r="L4" s="4"/>
      <c r="M4" s="4"/>
      <c r="N4" s="4"/>
    </row>
    <row r="5" spans="1:14">
      <c r="A5" s="4"/>
      <c r="B5" s="4">
        <v>2022</v>
      </c>
      <c r="C5" s="4"/>
      <c r="D5" s="4">
        <v>2022</v>
      </c>
      <c r="E5" s="4"/>
      <c r="J5" s="4"/>
      <c r="K5" s="4"/>
      <c r="L5" s="4"/>
      <c r="M5" s="4"/>
      <c r="N5" s="4"/>
    </row>
    <row r="6" spans="1:14">
      <c r="J6" s="146"/>
      <c r="K6" s="146"/>
      <c r="L6" s="146"/>
      <c r="M6" s="146"/>
      <c r="N6" s="146"/>
    </row>
    <row r="7" spans="1:14">
      <c r="A7" s="414" t="s">
        <v>25</v>
      </c>
      <c r="B7" s="461">
        <v>76</v>
      </c>
      <c r="C7" s="414"/>
      <c r="D7" s="414" t="s">
        <v>25</v>
      </c>
      <c r="E7" s="461">
        <v>30843</v>
      </c>
      <c r="F7" s="461"/>
      <c r="G7" s="461">
        <v>76</v>
      </c>
      <c r="N7" s="5"/>
    </row>
    <row r="8" spans="1:14">
      <c r="A8" s="129" t="s">
        <v>198</v>
      </c>
      <c r="B8" s="150">
        <v>76</v>
      </c>
      <c r="C8" s="129"/>
      <c r="D8" s="129" t="s">
        <v>198</v>
      </c>
      <c r="E8" s="150">
        <v>114548</v>
      </c>
      <c r="F8" s="150"/>
      <c r="G8" s="150">
        <v>76</v>
      </c>
      <c r="N8" s="5"/>
    </row>
    <row r="9" spans="1:14">
      <c r="A9" s="129" t="s">
        <v>191</v>
      </c>
      <c r="B9" s="150">
        <v>61</v>
      </c>
      <c r="C9" s="129"/>
      <c r="D9" s="129" t="s">
        <v>191</v>
      </c>
      <c r="E9" s="150">
        <v>76608</v>
      </c>
      <c r="F9" s="150"/>
      <c r="G9" s="150">
        <v>61</v>
      </c>
      <c r="N9" s="5"/>
    </row>
    <row r="10" spans="1:14">
      <c r="A10" s="129" t="s">
        <v>186</v>
      </c>
      <c r="B10" s="150">
        <v>46</v>
      </c>
      <c r="C10" s="129"/>
      <c r="D10" s="129" t="s">
        <v>186</v>
      </c>
      <c r="E10" s="150">
        <v>35397</v>
      </c>
      <c r="F10" s="150"/>
      <c r="G10" s="150">
        <v>46</v>
      </c>
      <c r="N10" s="5"/>
    </row>
    <row r="11" spans="1:14">
      <c r="A11" s="129" t="s">
        <v>187</v>
      </c>
      <c r="B11" s="150">
        <v>45</v>
      </c>
      <c r="C11" s="129"/>
      <c r="D11" s="129" t="s">
        <v>187</v>
      </c>
      <c r="E11" s="150">
        <v>25637</v>
      </c>
      <c r="F11" s="150"/>
      <c r="G11" s="150">
        <v>45</v>
      </c>
      <c r="N11" s="5"/>
    </row>
    <row r="12" spans="1:14">
      <c r="A12" s="129" t="s">
        <v>199</v>
      </c>
      <c r="B12" s="150">
        <v>40</v>
      </c>
      <c r="C12" s="129"/>
      <c r="D12" s="129" t="s">
        <v>199</v>
      </c>
      <c r="E12" s="150">
        <v>68620</v>
      </c>
      <c r="F12" s="150"/>
      <c r="G12" s="150">
        <v>40</v>
      </c>
      <c r="N12" s="5"/>
    </row>
    <row r="13" spans="1:14">
      <c r="A13" s="129" t="s">
        <v>188</v>
      </c>
      <c r="B13" s="150">
        <v>31</v>
      </c>
      <c r="C13" s="129"/>
      <c r="D13" s="129" t="s">
        <v>188</v>
      </c>
      <c r="E13" s="150">
        <v>17243</v>
      </c>
      <c r="F13" s="150"/>
      <c r="G13" s="150">
        <v>31</v>
      </c>
      <c r="N13" s="5"/>
    </row>
    <row r="14" spans="1:14">
      <c r="A14" s="129" t="s">
        <v>192</v>
      </c>
      <c r="B14" s="150">
        <v>23</v>
      </c>
      <c r="C14" s="129"/>
      <c r="D14" s="129" t="s">
        <v>192</v>
      </c>
      <c r="E14" s="150">
        <v>7034</v>
      </c>
      <c r="F14" s="150"/>
      <c r="G14" s="150">
        <v>23</v>
      </c>
      <c r="N14" s="5"/>
    </row>
    <row r="15" spans="1:14">
      <c r="A15" s="129" t="s">
        <v>185</v>
      </c>
      <c r="B15" s="150">
        <v>17</v>
      </c>
      <c r="C15" s="129"/>
      <c r="D15" s="129" t="s">
        <v>185</v>
      </c>
      <c r="E15" s="150">
        <v>32672</v>
      </c>
      <c r="F15" s="150"/>
      <c r="G15" s="150">
        <v>17</v>
      </c>
      <c r="N15" s="5"/>
    </row>
    <row r="16" spans="1:14">
      <c r="A16" s="4"/>
      <c r="B16" s="5"/>
      <c r="C16" s="5"/>
      <c r="D16" s="5"/>
      <c r="E16" s="5"/>
      <c r="F16" s="5"/>
    </row>
    <row r="35" spans="1:6">
      <c r="A35" s="66" t="s">
        <v>702</v>
      </c>
      <c r="B35" s="66"/>
      <c r="C35" s="66"/>
      <c r="D35" s="66"/>
      <c r="E35" s="66"/>
    </row>
    <row r="36" spans="1:6">
      <c r="A36" s="513" t="s">
        <v>703</v>
      </c>
      <c r="B36" s="513"/>
      <c r="C36" s="513"/>
      <c r="D36" s="513"/>
      <c r="E36" s="513"/>
      <c r="F36" s="305"/>
    </row>
    <row r="37" spans="1:6" ht="16.5">
      <c r="A37" s="66" t="s">
        <v>437</v>
      </c>
      <c r="B37" s="66"/>
      <c r="C37" s="32"/>
      <c r="D37" s="32"/>
      <c r="E37" s="32"/>
    </row>
  </sheetData>
  <sortState xmlns:xlrd2="http://schemas.microsoft.com/office/spreadsheetml/2017/richdata2" ref="B7:B15">
    <sortCondition descending="1" ref="B7"/>
  </sortState>
  <customSheetViews>
    <customSheetView guid="{00BB8FC3-0B7F-4485-B1CD-FF164EC3970C}" fitToPage="1">
      <selection activeCell="I27" sqref="I27:J27"/>
      <pageMargins left="0.7" right="0.7" top="0.78740157499999996" bottom="0.78740157499999996" header="0.3" footer="0.3"/>
      <pageSetup scale="55" orientation="portrait" r:id="rId1"/>
    </customSheetView>
    <customSheetView guid="{5DDDE19F-F10F-4514-A83C-F71CDD7BE512}" fitToPage="1">
      <selection activeCell="I27" sqref="I27:J27"/>
      <pageMargins left="0.7" right="0.7" top="0.78740157499999996" bottom="0.78740157499999996" header="0.3" footer="0.3"/>
      <pageSetup scale="55" orientation="portrait" r:id="rId2"/>
    </customSheetView>
    <customSheetView guid="{9A6D0F5E-68D7-4772-8712-9975EE0A4B2C}" fitToPage="1">
      <selection activeCell="I27" sqref="I27:J27"/>
      <pageMargins left="0.7" right="0.7" top="0.78740157499999996" bottom="0.78740157499999996" header="0.3" footer="0.3"/>
      <pageSetup scale="55" orientation="portrait" r:id="rId3"/>
    </customSheetView>
  </customSheetViews>
  <pageMargins left="0.7" right="0.7" top="0.78740157499999996" bottom="0.78740157499999996" header="0.3" footer="0.3"/>
  <pageSetup paperSize="9" scale="78" orientation="landscape" r:id="rId4"/>
  <drawing r:id="rId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Q65"/>
  <sheetViews>
    <sheetView showGridLines="0" topLeftCell="A25" zoomScaleNormal="100" workbookViewId="0">
      <selection activeCell="A45" sqref="A45:C45"/>
    </sheetView>
  </sheetViews>
  <sheetFormatPr baseColWidth="10" defaultRowHeight="15"/>
  <cols>
    <col min="3" max="3" width="18.42578125" customWidth="1"/>
  </cols>
  <sheetData>
    <row r="1" spans="1:9" ht="39.75" customHeight="1">
      <c r="A1" s="756" t="s">
        <v>296</v>
      </c>
      <c r="B1" s="756"/>
      <c r="C1" s="756"/>
      <c r="D1" s="756"/>
      <c r="E1" s="756"/>
      <c r="F1" s="756"/>
      <c r="G1" s="756"/>
      <c r="H1" s="756"/>
      <c r="I1" s="756"/>
    </row>
    <row r="2" spans="1:9" s="146" customFormat="1" ht="15" customHeight="1">
      <c r="A2" s="756"/>
      <c r="B2" s="756"/>
      <c r="C2" s="756"/>
      <c r="D2" s="756"/>
      <c r="E2" s="756"/>
      <c r="F2" s="756"/>
      <c r="G2" s="756"/>
      <c r="H2" s="756"/>
      <c r="I2" s="756"/>
    </row>
    <row r="3" spans="1:9" s="146" customFormat="1" ht="20.25" customHeight="1">
      <c r="A3" s="710"/>
      <c r="B3" s="710"/>
      <c r="C3" s="710"/>
      <c r="D3" s="710"/>
      <c r="E3" s="710"/>
      <c r="F3" s="710"/>
      <c r="G3" s="710"/>
      <c r="H3" s="710"/>
      <c r="I3" s="710"/>
    </row>
    <row r="4" spans="1:9" s="146" customFormat="1" ht="15" customHeight="1">
      <c r="A4" s="389"/>
      <c r="B4" s="389"/>
      <c r="C4" s="22"/>
      <c r="D4" s="22"/>
      <c r="E4" s="22"/>
      <c r="F4" s="2"/>
    </row>
    <row r="5" spans="1:9">
      <c r="A5" s="233" t="s">
        <v>47</v>
      </c>
      <c r="B5" s="233"/>
      <c r="C5" s="233"/>
      <c r="D5" s="182">
        <v>2012</v>
      </c>
      <c r="E5" s="182">
        <v>2014</v>
      </c>
      <c r="F5" s="182">
        <v>2016</v>
      </c>
      <c r="G5" s="186">
        <v>2018</v>
      </c>
      <c r="H5" s="186">
        <v>2020</v>
      </c>
      <c r="I5" s="186">
        <v>2022</v>
      </c>
    </row>
    <row r="6" spans="1:9">
      <c r="A6" s="233" t="s">
        <v>209</v>
      </c>
      <c r="B6" s="233"/>
      <c r="C6" s="233"/>
      <c r="D6" s="230">
        <v>2428</v>
      </c>
      <c r="E6" s="230">
        <v>2445</v>
      </c>
      <c r="F6" s="230">
        <v>2672</v>
      </c>
      <c r="G6" s="235">
        <v>3116</v>
      </c>
      <c r="H6" s="235">
        <v>2932</v>
      </c>
      <c r="I6" s="235">
        <v>3714</v>
      </c>
    </row>
    <row r="7" spans="1:9">
      <c r="A7" s="233"/>
      <c r="B7" s="233"/>
      <c r="C7" s="233"/>
      <c r="D7" s="233"/>
      <c r="E7" s="233"/>
      <c r="F7" s="233"/>
      <c r="G7" s="9"/>
      <c r="H7" s="9"/>
      <c r="I7" s="9"/>
    </row>
    <row r="8" spans="1:9">
      <c r="A8" s="9"/>
      <c r="B8" s="9"/>
      <c r="C8" s="9"/>
      <c r="D8" s="9"/>
      <c r="E8" s="9"/>
      <c r="F8" s="9"/>
      <c r="G8" s="9"/>
      <c r="H8" s="9"/>
      <c r="I8" s="9"/>
    </row>
    <row r="9" spans="1:9">
      <c r="A9" s="13" t="s">
        <v>210</v>
      </c>
      <c r="B9" s="9"/>
      <c r="C9" s="9"/>
      <c r="D9" s="9"/>
      <c r="E9" s="9"/>
      <c r="F9" s="9"/>
      <c r="G9" s="9"/>
      <c r="H9" s="9"/>
      <c r="I9" s="9"/>
    </row>
    <row r="10" spans="1:9">
      <c r="A10" s="233" t="s">
        <v>461</v>
      </c>
      <c r="B10" s="9"/>
      <c r="C10" s="9"/>
      <c r="D10" s="9"/>
      <c r="E10" s="9"/>
      <c r="F10" s="9"/>
      <c r="G10" s="9"/>
      <c r="H10" s="9"/>
      <c r="I10" s="9"/>
    </row>
    <row r="11" spans="1:9">
      <c r="A11" s="233"/>
      <c r="B11" s="233"/>
      <c r="C11" s="233"/>
      <c r="D11" s="182">
        <v>2012</v>
      </c>
      <c r="E11" s="182">
        <v>2014</v>
      </c>
      <c r="F11" s="182">
        <v>2016</v>
      </c>
      <c r="G11" s="186">
        <v>2018</v>
      </c>
      <c r="H11" s="186">
        <v>2020</v>
      </c>
      <c r="I11" s="186">
        <v>2022</v>
      </c>
    </row>
    <row r="12" spans="1:9">
      <c r="A12" s="233" t="s">
        <v>198</v>
      </c>
      <c r="B12" s="233"/>
      <c r="C12" s="233"/>
      <c r="D12" s="230">
        <v>166441</v>
      </c>
      <c r="E12" s="230">
        <v>172192</v>
      </c>
      <c r="F12" s="235">
        <v>179495</v>
      </c>
      <c r="G12" s="235">
        <v>197055</v>
      </c>
      <c r="H12" s="235">
        <v>190551</v>
      </c>
      <c r="I12" s="235">
        <v>237590</v>
      </c>
    </row>
    <row r="13" spans="1:9">
      <c r="A13" s="233" t="s">
        <v>188</v>
      </c>
      <c r="B13" s="233"/>
      <c r="C13" s="233"/>
      <c r="D13" s="230">
        <v>156538</v>
      </c>
      <c r="E13" s="230">
        <v>169845</v>
      </c>
      <c r="F13" s="235">
        <v>178022</v>
      </c>
      <c r="G13" s="235">
        <v>189177</v>
      </c>
      <c r="H13" s="235">
        <v>183266</v>
      </c>
      <c r="I13" s="235">
        <v>226450</v>
      </c>
    </row>
    <row r="14" spans="1:9">
      <c r="A14" s="233" t="s">
        <v>187</v>
      </c>
      <c r="B14" s="233"/>
      <c r="C14" s="233"/>
      <c r="D14" s="230">
        <v>153718</v>
      </c>
      <c r="E14" s="230">
        <v>159642</v>
      </c>
      <c r="F14" s="235">
        <v>166375</v>
      </c>
      <c r="G14" s="235">
        <v>185286</v>
      </c>
      <c r="H14" s="235">
        <v>182488</v>
      </c>
      <c r="I14" s="235">
        <v>221459</v>
      </c>
    </row>
    <row r="15" spans="1:9">
      <c r="A15" s="233" t="s">
        <v>191</v>
      </c>
      <c r="B15" s="233"/>
      <c r="C15" s="233"/>
      <c r="D15" s="230">
        <v>149898</v>
      </c>
      <c r="E15" s="230">
        <v>162162</v>
      </c>
      <c r="F15" s="235">
        <v>171739</v>
      </c>
      <c r="G15" s="235">
        <v>182446</v>
      </c>
      <c r="H15" s="235">
        <v>182787</v>
      </c>
      <c r="I15" s="235">
        <v>220837</v>
      </c>
    </row>
    <row r="16" spans="1:9">
      <c r="A16" s="418" t="s">
        <v>25</v>
      </c>
      <c r="B16" s="418"/>
      <c r="C16" s="418"/>
      <c r="D16" s="528">
        <v>155276</v>
      </c>
      <c r="E16" s="528">
        <v>162231</v>
      </c>
      <c r="F16" s="528">
        <v>168907</v>
      </c>
      <c r="G16" s="528">
        <v>178580</v>
      </c>
      <c r="H16" s="528">
        <v>166186</v>
      </c>
      <c r="I16" s="528">
        <v>208011</v>
      </c>
    </row>
    <row r="17" spans="1:17">
      <c r="A17" s="233" t="s">
        <v>199</v>
      </c>
      <c r="B17" s="233"/>
      <c r="C17" s="233"/>
      <c r="D17" s="230">
        <v>144166</v>
      </c>
      <c r="E17" s="230">
        <v>145380</v>
      </c>
      <c r="F17" s="235">
        <v>150302</v>
      </c>
      <c r="G17" s="235">
        <v>161152</v>
      </c>
      <c r="H17" s="235">
        <v>161767</v>
      </c>
      <c r="I17" s="235">
        <v>201582</v>
      </c>
    </row>
    <row r="18" spans="1:17">
      <c r="A18" s="57" t="s">
        <v>185</v>
      </c>
      <c r="B18" s="57"/>
      <c r="C18" s="57"/>
      <c r="D18" s="235">
        <v>154482</v>
      </c>
      <c r="E18" s="235">
        <v>165236</v>
      </c>
      <c r="F18" s="235">
        <v>167218</v>
      </c>
      <c r="G18" s="235">
        <v>174023</v>
      </c>
      <c r="H18" s="235">
        <v>169412</v>
      </c>
      <c r="I18" s="235">
        <v>200742</v>
      </c>
    </row>
    <row r="19" spans="1:17">
      <c r="A19" s="233" t="s">
        <v>186</v>
      </c>
      <c r="B19" s="233"/>
      <c r="C19" s="233"/>
      <c r="D19" s="230">
        <v>144304</v>
      </c>
      <c r="E19" s="230">
        <v>148072</v>
      </c>
      <c r="F19" s="235">
        <v>162776</v>
      </c>
      <c r="G19" s="235">
        <v>172768</v>
      </c>
      <c r="H19" s="235">
        <v>164151</v>
      </c>
      <c r="I19" s="235">
        <v>198394</v>
      </c>
    </row>
    <row r="20" spans="1:17">
      <c r="A20" s="233" t="s">
        <v>192</v>
      </c>
      <c r="B20" s="233"/>
      <c r="C20" s="233"/>
      <c r="D20" s="230">
        <v>142115</v>
      </c>
      <c r="E20" s="230">
        <v>148532</v>
      </c>
      <c r="F20" s="235">
        <v>143577</v>
      </c>
      <c r="G20" s="235">
        <v>148812</v>
      </c>
      <c r="H20" s="235">
        <v>144741</v>
      </c>
      <c r="I20" s="235">
        <v>170712</v>
      </c>
    </row>
    <row r="21" spans="1:17">
      <c r="A21" s="13" t="s">
        <v>68</v>
      </c>
      <c r="B21" s="13"/>
      <c r="C21" s="13"/>
      <c r="D21" s="556">
        <v>154190</v>
      </c>
      <c r="E21" s="556">
        <v>161406</v>
      </c>
      <c r="F21" s="242">
        <v>168366</v>
      </c>
      <c r="G21" s="242">
        <v>180688</v>
      </c>
      <c r="H21" s="242">
        <v>176033</v>
      </c>
      <c r="I21" s="242">
        <v>215698</v>
      </c>
    </row>
    <row r="23" spans="1:17" ht="15.75">
      <c r="A23" s="123"/>
      <c r="B23" s="110"/>
      <c r="C23" s="110"/>
      <c r="D23" s="110"/>
      <c r="E23" s="22"/>
      <c r="F23" s="2"/>
      <c r="G23" s="2"/>
    </row>
    <row r="30" spans="1:17">
      <c r="N30" s="223" t="s">
        <v>0</v>
      </c>
      <c r="O30" s="223"/>
      <c r="P30" s="223"/>
      <c r="Q30" s="223"/>
    </row>
    <row r="45" spans="1:3">
      <c r="A45" s="704" t="s">
        <v>337</v>
      </c>
      <c r="B45" s="66"/>
      <c r="C45" s="66"/>
    </row>
    <row r="55" spans="1:9">
      <c r="A55" s="689"/>
      <c r="B55" s="689"/>
      <c r="C55" s="689"/>
      <c r="D55" s="692">
        <v>2012</v>
      </c>
      <c r="E55" s="692">
        <v>2014</v>
      </c>
      <c r="F55" s="692">
        <v>2016</v>
      </c>
      <c r="G55" s="692">
        <v>2018</v>
      </c>
      <c r="H55" s="692">
        <v>2020</v>
      </c>
      <c r="I55" s="692">
        <v>2022</v>
      </c>
    </row>
    <row r="56" spans="1:9">
      <c r="A56" s="689" t="s">
        <v>192</v>
      </c>
      <c r="B56" s="689"/>
      <c r="C56" s="689"/>
      <c r="D56" s="693">
        <v>142115</v>
      </c>
      <c r="E56" s="693">
        <v>148532</v>
      </c>
      <c r="F56" s="693">
        <v>143577</v>
      </c>
      <c r="G56" s="693">
        <v>148812</v>
      </c>
      <c r="H56" s="693">
        <v>144741</v>
      </c>
      <c r="I56" s="693">
        <v>170712</v>
      </c>
    </row>
    <row r="57" spans="1:9">
      <c r="A57" s="689" t="s">
        <v>199</v>
      </c>
      <c r="B57" s="689"/>
      <c r="C57" s="689"/>
      <c r="D57" s="693">
        <v>144166</v>
      </c>
      <c r="E57" s="693">
        <v>145380</v>
      </c>
      <c r="F57" s="693">
        <v>150302</v>
      </c>
      <c r="G57" s="693">
        <v>161152</v>
      </c>
      <c r="H57" s="693">
        <v>161767</v>
      </c>
      <c r="I57" s="693">
        <v>201582</v>
      </c>
    </row>
    <row r="58" spans="1:9">
      <c r="A58" s="689" t="s">
        <v>186</v>
      </c>
      <c r="B58" s="689"/>
      <c r="C58" s="689"/>
      <c r="D58" s="693">
        <v>144304</v>
      </c>
      <c r="E58" s="693">
        <v>148072</v>
      </c>
      <c r="F58" s="693">
        <v>162776</v>
      </c>
      <c r="G58" s="693">
        <v>172768</v>
      </c>
      <c r="H58" s="693">
        <v>164151</v>
      </c>
      <c r="I58" s="693">
        <v>198394</v>
      </c>
    </row>
    <row r="59" spans="1:9">
      <c r="A59" s="689" t="s">
        <v>25</v>
      </c>
      <c r="B59" s="689"/>
      <c r="C59" s="689"/>
      <c r="D59" s="693">
        <v>155276</v>
      </c>
      <c r="E59" s="693">
        <v>162231</v>
      </c>
      <c r="F59" s="693">
        <v>168907</v>
      </c>
      <c r="G59" s="693">
        <v>178580</v>
      </c>
      <c r="H59" s="693">
        <v>166186</v>
      </c>
      <c r="I59" s="693">
        <v>208011</v>
      </c>
    </row>
    <row r="60" spans="1:9">
      <c r="A60" s="689" t="s">
        <v>185</v>
      </c>
      <c r="B60" s="689"/>
      <c r="C60" s="689"/>
      <c r="D60" s="693">
        <v>154482</v>
      </c>
      <c r="E60" s="693">
        <v>165236</v>
      </c>
      <c r="F60" s="693">
        <v>167218</v>
      </c>
      <c r="G60" s="693">
        <v>174023</v>
      </c>
      <c r="H60" s="693">
        <v>169412</v>
      </c>
      <c r="I60" s="693">
        <v>200742</v>
      </c>
    </row>
    <row r="61" spans="1:9">
      <c r="A61" s="689" t="s">
        <v>188</v>
      </c>
      <c r="B61" s="689"/>
      <c r="C61" s="689"/>
      <c r="D61" s="693">
        <v>156538</v>
      </c>
      <c r="E61" s="693">
        <v>169845</v>
      </c>
      <c r="F61" s="693">
        <v>178022</v>
      </c>
      <c r="G61" s="693">
        <v>189177</v>
      </c>
      <c r="H61" s="693">
        <v>183266</v>
      </c>
      <c r="I61" s="693">
        <v>226450</v>
      </c>
    </row>
    <row r="62" spans="1:9">
      <c r="A62" s="689" t="s">
        <v>187</v>
      </c>
      <c r="B62" s="689"/>
      <c r="C62" s="689"/>
      <c r="D62" s="693">
        <v>153718</v>
      </c>
      <c r="E62" s="693">
        <v>159642</v>
      </c>
      <c r="F62" s="693">
        <v>166375</v>
      </c>
      <c r="G62" s="693">
        <v>185286</v>
      </c>
      <c r="H62" s="693">
        <v>182488</v>
      </c>
      <c r="I62" s="693">
        <v>221459</v>
      </c>
    </row>
    <row r="63" spans="1:9">
      <c r="A63" s="689" t="s">
        <v>191</v>
      </c>
      <c r="B63" s="689"/>
      <c r="C63" s="689"/>
      <c r="D63" s="693">
        <v>149898</v>
      </c>
      <c r="E63" s="693">
        <v>162162</v>
      </c>
      <c r="F63" s="693">
        <v>171739</v>
      </c>
      <c r="G63" s="693">
        <v>182446</v>
      </c>
      <c r="H63" s="693">
        <v>182787</v>
      </c>
      <c r="I63" s="693">
        <v>220837</v>
      </c>
    </row>
    <row r="64" spans="1:9">
      <c r="A64" s="689" t="s">
        <v>198</v>
      </c>
      <c r="B64" s="689"/>
      <c r="C64" s="689"/>
      <c r="D64" s="693">
        <v>166441</v>
      </c>
      <c r="E64" s="693">
        <v>172192</v>
      </c>
      <c r="F64" s="693">
        <v>179495</v>
      </c>
      <c r="G64" s="693">
        <v>197055</v>
      </c>
      <c r="H64" s="693">
        <v>190551</v>
      </c>
      <c r="I64" s="693">
        <v>237590</v>
      </c>
    </row>
    <row r="65" spans="1:9">
      <c r="A65" s="692" t="s">
        <v>68</v>
      </c>
      <c r="B65" s="689"/>
      <c r="C65" s="689"/>
      <c r="D65" s="695">
        <v>154190</v>
      </c>
      <c r="E65" s="695">
        <v>161406</v>
      </c>
      <c r="F65" s="695">
        <v>168366</v>
      </c>
      <c r="G65" s="695">
        <v>180688</v>
      </c>
      <c r="H65" s="695">
        <v>176033</v>
      </c>
      <c r="I65" s="695">
        <v>215698</v>
      </c>
    </row>
  </sheetData>
  <sortState xmlns:xlrd2="http://schemas.microsoft.com/office/spreadsheetml/2017/richdata2" ref="A56:G64">
    <sortCondition ref="G56:G64"/>
  </sortState>
  <customSheetViews>
    <customSheetView guid="{00BB8FC3-0B7F-4485-B1CD-FF164EC3970C}" scale="81" fitToPage="1" topLeftCell="A4">
      <selection activeCell="S19" sqref="S19"/>
      <pageMargins left="0.7" right="0.7" top="0.78740157499999996" bottom="0.78740157499999996" header="0.3" footer="0.3"/>
      <pageSetup scale="40" orientation="portrait" r:id="rId1"/>
    </customSheetView>
    <customSheetView guid="{5DDDE19F-F10F-4514-A83C-F71CDD7BE512}" scale="81" fitToPage="1" topLeftCell="A4">
      <selection activeCell="S19" sqref="S19"/>
      <pageMargins left="0.7" right="0.7" top="0.78740157499999996" bottom="0.78740157499999996" header="0.3" footer="0.3"/>
      <pageSetup scale="40" orientation="portrait" r:id="rId2"/>
    </customSheetView>
    <customSheetView guid="{9A6D0F5E-68D7-4772-8712-9975EE0A4B2C}" scale="81" fitToPage="1" topLeftCell="A4">
      <selection activeCell="S19" sqref="S19"/>
      <pageMargins left="0.7" right="0.7" top="0.78740157499999996" bottom="0.78740157499999996" header="0.3" footer="0.3"/>
      <pageSetup scale="40" orientation="portrait" r:id="rId3"/>
    </customSheetView>
  </customSheetViews>
  <mergeCells count="1">
    <mergeCell ref="A1:I2"/>
  </mergeCells>
  <pageMargins left="0.7" right="0.7" top="0.78740157499999996" bottom="0.78740157499999996" header="0.3" footer="0.3"/>
  <pageSetup paperSize="9" scale="46" orientation="landscape" r:id="rId4"/>
  <drawing r:id="rId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L39"/>
  <sheetViews>
    <sheetView showGridLines="0" topLeftCell="A11" zoomScaleNormal="100" workbookViewId="0">
      <selection activeCell="A39" sqref="A39:C39"/>
    </sheetView>
  </sheetViews>
  <sheetFormatPr baseColWidth="10" defaultColWidth="11.42578125" defaultRowHeight="15"/>
  <cols>
    <col min="1" max="3" width="11.42578125" style="146"/>
    <col min="4" max="4" width="15.28515625" style="146" bestFit="1" customWidth="1"/>
    <col min="5" max="5" width="11.42578125" style="146"/>
    <col min="6" max="6" width="15.28515625" style="146" customWidth="1"/>
    <col min="7" max="10" width="11.42578125" style="146"/>
    <col min="11" max="11" width="18.7109375" style="146" customWidth="1"/>
    <col min="12" max="12" width="13.7109375" style="146" customWidth="1"/>
    <col min="13" max="16384" width="11.42578125" style="146"/>
  </cols>
  <sheetData>
    <row r="1" spans="1:12" ht="39.75" customHeight="1">
      <c r="A1" s="756" t="s">
        <v>446</v>
      </c>
      <c r="B1" s="756"/>
      <c r="C1" s="756"/>
      <c r="D1" s="756"/>
      <c r="E1" s="756"/>
      <c r="F1" s="756"/>
    </row>
    <row r="2" spans="1:12">
      <c r="A2" s="756"/>
      <c r="B2" s="756"/>
      <c r="C2" s="756"/>
      <c r="D2" s="756"/>
      <c r="E2" s="756"/>
      <c r="F2" s="756"/>
    </row>
    <row r="3" spans="1:12">
      <c r="F3" s="9"/>
      <c r="G3" s="9"/>
    </row>
    <row r="4" spans="1:12">
      <c r="A4" s="9"/>
      <c r="B4" s="9"/>
      <c r="C4" s="9"/>
      <c r="D4" s="9"/>
      <c r="E4" s="9"/>
      <c r="F4" s="9"/>
      <c r="G4" s="9"/>
    </row>
    <row r="5" spans="1:12">
      <c r="A5" s="4" t="s">
        <v>172</v>
      </c>
      <c r="B5" s="9"/>
      <c r="C5" s="4" t="s">
        <v>417</v>
      </c>
      <c r="D5" s="4"/>
      <c r="E5" s="4"/>
      <c r="F5" s="4" t="s">
        <v>418</v>
      </c>
      <c r="G5" s="4"/>
      <c r="H5" s="4"/>
      <c r="I5" s="4"/>
    </row>
    <row r="6" spans="1:12">
      <c r="A6" s="9"/>
      <c r="B6" s="9"/>
      <c r="C6" s="4" t="s">
        <v>419</v>
      </c>
      <c r="D6" s="4"/>
      <c r="E6" s="4"/>
      <c r="F6" s="4" t="s">
        <v>419</v>
      </c>
      <c r="G6" s="4"/>
      <c r="H6" s="4"/>
      <c r="I6" s="4"/>
    </row>
    <row r="7" spans="1:12">
      <c r="A7" s="129">
        <v>2012</v>
      </c>
      <c r="B7" s="129"/>
      <c r="C7" s="150">
        <v>905</v>
      </c>
      <c r="D7" s="129"/>
      <c r="E7" s="129"/>
      <c r="F7" s="150">
        <v>2712</v>
      </c>
      <c r="G7" s="9"/>
      <c r="L7" s="48"/>
    </row>
    <row r="8" spans="1:12">
      <c r="A8" s="129">
        <v>2013</v>
      </c>
      <c r="B8" s="129"/>
      <c r="C8" s="150">
        <v>821</v>
      </c>
      <c r="D8" s="129"/>
      <c r="E8" s="129"/>
      <c r="F8" s="150">
        <v>2290</v>
      </c>
      <c r="G8" s="9"/>
      <c r="L8" s="48"/>
    </row>
    <row r="9" spans="1:12">
      <c r="A9" s="129">
        <v>2014</v>
      </c>
      <c r="B9" s="129"/>
      <c r="C9" s="149">
        <v>865</v>
      </c>
      <c r="D9" s="129"/>
      <c r="E9" s="129"/>
      <c r="F9" s="150">
        <v>2685</v>
      </c>
      <c r="G9" s="9"/>
      <c r="L9" s="48"/>
    </row>
    <row r="10" spans="1:12">
      <c r="A10" s="129">
        <v>2015</v>
      </c>
      <c r="B10" s="129"/>
      <c r="C10" s="149">
        <v>858</v>
      </c>
      <c r="D10" s="129"/>
      <c r="E10" s="129"/>
      <c r="F10" s="150">
        <v>2899</v>
      </c>
      <c r="L10" s="48"/>
    </row>
    <row r="11" spans="1:12">
      <c r="A11" s="129">
        <v>2016</v>
      </c>
      <c r="B11" s="129"/>
      <c r="C11" s="149">
        <v>825</v>
      </c>
      <c r="D11" s="129"/>
      <c r="E11" s="129"/>
      <c r="F11" s="150">
        <v>3036</v>
      </c>
      <c r="L11" s="48"/>
    </row>
    <row r="12" spans="1:12">
      <c r="A12" s="129">
        <v>2017</v>
      </c>
      <c r="B12" s="129"/>
      <c r="C12" s="149">
        <v>908</v>
      </c>
      <c r="D12" s="129"/>
      <c r="E12" s="129"/>
      <c r="F12" s="150">
        <v>3469</v>
      </c>
      <c r="L12" s="48"/>
    </row>
    <row r="13" spans="1:12">
      <c r="A13" s="129">
        <v>2018</v>
      </c>
      <c r="B13" s="129"/>
      <c r="C13" s="149">
        <v>898</v>
      </c>
      <c r="D13" s="129"/>
      <c r="E13" s="129"/>
      <c r="F13" s="150">
        <v>3180</v>
      </c>
      <c r="L13" s="48"/>
    </row>
    <row r="14" spans="1:12">
      <c r="A14" s="129">
        <v>2019</v>
      </c>
      <c r="B14" s="129"/>
      <c r="C14" s="320">
        <v>939</v>
      </c>
      <c r="D14" s="129"/>
      <c r="E14" s="129"/>
      <c r="F14" s="150">
        <v>3563</v>
      </c>
      <c r="L14" s="48"/>
    </row>
    <row r="15" spans="1:12">
      <c r="A15" s="129">
        <v>2020</v>
      </c>
      <c r="B15" s="129"/>
      <c r="C15" s="149">
        <v>938</v>
      </c>
      <c r="D15" s="129"/>
      <c r="E15" s="129"/>
      <c r="F15" s="150">
        <v>3598</v>
      </c>
      <c r="L15" s="48"/>
    </row>
    <row r="16" spans="1:12">
      <c r="A16" s="295">
        <v>2021</v>
      </c>
      <c r="B16" s="295"/>
      <c r="C16" s="339">
        <v>828</v>
      </c>
      <c r="D16" s="295"/>
      <c r="E16" s="295"/>
      <c r="F16" s="238">
        <v>3569</v>
      </c>
    </row>
    <row r="17" spans="1:9" ht="17.25">
      <c r="A17" s="705">
        <v>2022</v>
      </c>
      <c r="B17" s="706"/>
      <c r="C17" s="707" t="s">
        <v>704</v>
      </c>
      <c r="D17" s="706"/>
      <c r="E17" s="706"/>
      <c r="F17" s="708">
        <v>2061</v>
      </c>
    </row>
    <row r="20" spans="1:9">
      <c r="A20" s="4" t="s">
        <v>387</v>
      </c>
      <c r="H20" s="115"/>
    </row>
    <row r="21" spans="1:9">
      <c r="A21" s="4" t="s">
        <v>386</v>
      </c>
    </row>
    <row r="22" spans="1:9">
      <c r="B22" s="145" t="s">
        <v>385</v>
      </c>
      <c r="C22" s="146" t="s">
        <v>0</v>
      </c>
    </row>
    <row r="23" spans="1:9">
      <c r="A23" s="145" t="s">
        <v>172</v>
      </c>
      <c r="B23" s="145" t="s">
        <v>80</v>
      </c>
      <c r="C23" s="145" t="s">
        <v>384</v>
      </c>
      <c r="D23" s="145" t="s">
        <v>383</v>
      </c>
      <c r="E23" s="145" t="s">
        <v>382</v>
      </c>
      <c r="F23" s="145" t="s">
        <v>381</v>
      </c>
    </row>
    <row r="24" spans="1:9">
      <c r="B24" s="145" t="s">
        <v>0</v>
      </c>
      <c r="C24" s="145"/>
      <c r="D24" s="145" t="s">
        <v>380</v>
      </c>
      <c r="E24" s="145" t="s">
        <v>379</v>
      </c>
      <c r="F24" s="145" t="s">
        <v>378</v>
      </c>
      <c r="G24" s="145" t="s">
        <v>377</v>
      </c>
    </row>
    <row r="25" spans="1:9">
      <c r="A25" s="404">
        <v>2012</v>
      </c>
      <c r="B25" s="199">
        <v>1328</v>
      </c>
      <c r="C25" s="199">
        <v>355</v>
      </c>
      <c r="D25" s="199">
        <v>18</v>
      </c>
      <c r="E25" s="199">
        <v>525</v>
      </c>
      <c r="F25" s="199">
        <v>349</v>
      </c>
      <c r="G25" s="199">
        <v>76</v>
      </c>
    </row>
    <row r="26" spans="1:9">
      <c r="A26" s="404">
        <v>2013</v>
      </c>
      <c r="B26" s="199">
        <v>1061</v>
      </c>
      <c r="C26" s="199">
        <v>259</v>
      </c>
      <c r="D26" s="199">
        <v>15</v>
      </c>
      <c r="E26" s="199">
        <v>400</v>
      </c>
      <c r="F26" s="199">
        <v>354</v>
      </c>
      <c r="G26" s="199">
        <v>32</v>
      </c>
      <c r="I26" s="129"/>
    </row>
    <row r="27" spans="1:9">
      <c r="A27" s="404">
        <v>2014</v>
      </c>
      <c r="B27" s="199">
        <v>1228</v>
      </c>
      <c r="C27" s="199">
        <v>211</v>
      </c>
      <c r="D27" s="199">
        <v>11</v>
      </c>
      <c r="E27" s="199">
        <v>444</v>
      </c>
      <c r="F27" s="199">
        <v>530</v>
      </c>
      <c r="G27" s="199">
        <v>17</v>
      </c>
    </row>
    <row r="28" spans="1:9">
      <c r="A28" s="404">
        <v>2015</v>
      </c>
      <c r="B28" s="199">
        <v>1215</v>
      </c>
      <c r="C28" s="199">
        <v>175</v>
      </c>
      <c r="D28" s="199">
        <v>23</v>
      </c>
      <c r="E28" s="199">
        <v>424</v>
      </c>
      <c r="F28" s="199">
        <v>521</v>
      </c>
      <c r="G28" s="199">
        <v>21</v>
      </c>
    </row>
    <row r="29" spans="1:9">
      <c r="A29" s="404">
        <v>2016</v>
      </c>
      <c r="B29" s="199">
        <v>1424</v>
      </c>
      <c r="C29" s="199">
        <v>166</v>
      </c>
      <c r="D29" s="199">
        <v>38</v>
      </c>
      <c r="E29" s="199">
        <v>554</v>
      </c>
      <c r="F29" s="199">
        <v>608</v>
      </c>
      <c r="G29" s="199">
        <v>18</v>
      </c>
    </row>
    <row r="30" spans="1:9">
      <c r="A30" s="404">
        <v>2017</v>
      </c>
      <c r="B30" s="199">
        <v>1540</v>
      </c>
      <c r="C30" s="404">
        <v>198</v>
      </c>
      <c r="D30" s="404">
        <v>43</v>
      </c>
      <c r="E30" s="404">
        <v>489</v>
      </c>
      <c r="F30" s="404">
        <v>756</v>
      </c>
      <c r="G30" s="404">
        <v>20</v>
      </c>
    </row>
    <row r="31" spans="1:9">
      <c r="A31" s="246">
        <v>2018</v>
      </c>
      <c r="B31" s="199">
        <v>1576</v>
      </c>
      <c r="C31" s="199">
        <v>184</v>
      </c>
      <c r="D31" s="199">
        <v>73</v>
      </c>
      <c r="E31" s="199">
        <v>534</v>
      </c>
      <c r="F31" s="199">
        <v>727</v>
      </c>
      <c r="G31" s="199">
        <v>17</v>
      </c>
    </row>
    <row r="32" spans="1:9">
      <c r="A32" s="246">
        <v>2019</v>
      </c>
      <c r="B32" s="199">
        <v>1067</v>
      </c>
      <c r="C32" s="199">
        <v>165</v>
      </c>
      <c r="D32" s="199">
        <v>39</v>
      </c>
      <c r="E32" s="199">
        <v>371</v>
      </c>
      <c r="F32" s="199">
        <v>444</v>
      </c>
      <c r="G32" s="199">
        <v>13</v>
      </c>
    </row>
    <row r="33" spans="1:7">
      <c r="A33" s="404">
        <v>2020</v>
      </c>
      <c r="B33" s="404">
        <v>962</v>
      </c>
      <c r="C33" s="404">
        <v>164</v>
      </c>
      <c r="D33" s="404">
        <v>30</v>
      </c>
      <c r="E33" s="404">
        <v>251</v>
      </c>
      <c r="F33" s="404">
        <v>467</v>
      </c>
      <c r="G33" s="404">
        <v>13</v>
      </c>
    </row>
    <row r="34" spans="1:7">
      <c r="A34" s="510">
        <v>2021</v>
      </c>
      <c r="B34" s="510">
        <v>995</v>
      </c>
      <c r="C34" s="510">
        <v>105</v>
      </c>
      <c r="D34" s="510">
        <v>21</v>
      </c>
      <c r="E34" s="510">
        <v>234</v>
      </c>
      <c r="F34" s="510">
        <v>595</v>
      </c>
      <c r="G34" s="510">
        <v>13</v>
      </c>
    </row>
    <row r="35" spans="1:7">
      <c r="A35" s="709">
        <v>2022</v>
      </c>
      <c r="B35" s="709">
        <v>726</v>
      </c>
      <c r="C35" s="709">
        <v>134</v>
      </c>
      <c r="D35" s="709">
        <v>36</v>
      </c>
      <c r="E35" s="709">
        <v>137</v>
      </c>
      <c r="F35" s="709">
        <v>379</v>
      </c>
      <c r="G35" s="709">
        <v>8</v>
      </c>
    </row>
    <row r="36" spans="1:7">
      <c r="A36" s="243"/>
      <c r="B36" s="243"/>
      <c r="C36" s="243"/>
      <c r="D36" s="243"/>
      <c r="E36" s="243"/>
      <c r="F36" s="243"/>
      <c r="G36" s="243"/>
    </row>
    <row r="37" spans="1:7">
      <c r="A37" s="66" t="s">
        <v>705</v>
      </c>
      <c r="B37" s="66"/>
      <c r="C37" s="66"/>
      <c r="D37" s="66"/>
      <c r="E37" s="66"/>
      <c r="F37" s="66"/>
      <c r="G37" s="66"/>
    </row>
    <row r="38" spans="1:7" ht="16.5">
      <c r="A38" s="66" t="s">
        <v>706</v>
      </c>
      <c r="B38" s="66"/>
      <c r="C38" s="66"/>
      <c r="D38" s="66"/>
      <c r="E38" s="66"/>
      <c r="F38" s="66"/>
      <c r="G38" s="32"/>
    </row>
    <row r="39" spans="1:7" ht="16.5">
      <c r="A39" s="66" t="s">
        <v>94</v>
      </c>
      <c r="B39" s="66"/>
      <c r="C39" s="66"/>
      <c r="D39" s="32"/>
      <c r="E39" s="32"/>
      <c r="F39" s="32"/>
      <c r="G39" s="32"/>
    </row>
  </sheetData>
  <customSheetViews>
    <customSheetView guid="{00BB8FC3-0B7F-4485-B1CD-FF164EC3970C}" fitToPage="1">
      <selection activeCell="B46" sqref="B46"/>
      <pageMargins left="0.7" right="0.7" top="0.78740157499999996" bottom="0.78740157499999996" header="0.3" footer="0.3"/>
      <pageSetup paperSize="9" scale="73" orientation="portrait" r:id="rId1"/>
    </customSheetView>
    <customSheetView guid="{5DDDE19F-F10F-4514-A83C-F71CDD7BE512}" fitToPage="1" topLeftCell="A16">
      <selection activeCell="B46" sqref="B46"/>
      <pageMargins left="0.7" right="0.7" top="0.78740157499999996" bottom="0.78740157499999996" header="0.3" footer="0.3"/>
      <pageSetup paperSize="9" scale="73" orientation="portrait" r:id="rId2"/>
    </customSheetView>
    <customSheetView guid="{9A6D0F5E-68D7-4772-8712-9975EE0A4B2C}" fitToPage="1">
      <selection activeCell="B46" sqref="B46"/>
      <pageMargins left="0.7" right="0.7" top="0.78740157499999996" bottom="0.78740157499999996" header="0.3" footer="0.3"/>
      <pageSetup paperSize="9" scale="73" orientation="portrait" r:id="rId3"/>
    </customSheetView>
  </customSheetViews>
  <mergeCells count="1">
    <mergeCell ref="A1:F2"/>
  </mergeCells>
  <pageMargins left="0.7" right="0.7" top="0.78740157499999996" bottom="0.78740157499999996" header="0.3" footer="0.3"/>
  <pageSetup paperSize="9" scale="79" orientation="portrait" r:id="rId4"/>
  <drawing r:id="rId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M49"/>
  <sheetViews>
    <sheetView showGridLines="0" topLeftCell="A21" zoomScaleNormal="100" workbookViewId="0">
      <selection activeCell="A45" sqref="A45:D45"/>
    </sheetView>
  </sheetViews>
  <sheetFormatPr baseColWidth="10" defaultRowHeight="15"/>
  <cols>
    <col min="2" max="2" width="31.28515625" customWidth="1"/>
    <col min="3" max="3" width="13.85546875" customWidth="1"/>
    <col min="4" max="4" width="11.85546875" bestFit="1" customWidth="1"/>
  </cols>
  <sheetData>
    <row r="1" spans="1:12" ht="39.75" customHeight="1">
      <c r="A1" s="756" t="s">
        <v>211</v>
      </c>
      <c r="B1" s="756"/>
      <c r="C1" s="756"/>
      <c r="D1" s="431"/>
    </row>
    <row r="2" spans="1:12" ht="15" customHeight="1">
      <c r="A2" s="756"/>
      <c r="B2" s="756"/>
      <c r="C2" s="756"/>
      <c r="D2" s="39"/>
    </row>
    <row r="3" spans="1:12" s="146" customFormat="1" ht="20.25">
      <c r="A3" s="514"/>
      <c r="B3" s="514"/>
      <c r="C3" s="514"/>
      <c r="D3" s="39"/>
    </row>
    <row r="4" spans="1:12" ht="45">
      <c r="A4" s="158" t="s">
        <v>692</v>
      </c>
      <c r="B4" s="158"/>
      <c r="C4" s="711" t="s">
        <v>545</v>
      </c>
      <c r="D4" s="562">
        <v>3250</v>
      </c>
    </row>
    <row r="5" spans="1:12">
      <c r="A5" s="9" t="s">
        <v>462</v>
      </c>
      <c r="B5" s="9"/>
      <c r="C5" s="9"/>
      <c r="D5" s="134"/>
    </row>
    <row r="6" spans="1:12">
      <c r="A6" s="295" t="s">
        <v>546</v>
      </c>
      <c r="B6" s="9" t="s">
        <v>213</v>
      </c>
      <c r="C6" s="9"/>
      <c r="D6" s="560">
        <v>20.399999999999999</v>
      </c>
    </row>
    <row r="7" spans="1:12">
      <c r="A7" s="305"/>
      <c r="B7" s="9" t="s">
        <v>214</v>
      </c>
      <c r="C7" s="9"/>
      <c r="D7" s="560">
        <v>4.2</v>
      </c>
    </row>
    <row r="8" spans="1:12">
      <c r="A8" s="9"/>
      <c r="B8" s="9" t="s">
        <v>215</v>
      </c>
      <c r="C8" s="9"/>
      <c r="D8" s="560">
        <v>24.4</v>
      </c>
    </row>
    <row r="9" spans="1:12">
      <c r="A9" s="9"/>
      <c r="B9" s="9" t="s">
        <v>216</v>
      </c>
      <c r="C9" s="9"/>
      <c r="D9" s="560">
        <v>6.7</v>
      </c>
    </row>
    <row r="10" spans="1:12">
      <c r="A10" s="9"/>
      <c r="B10" s="9" t="s">
        <v>120</v>
      </c>
      <c r="C10" s="9"/>
      <c r="D10" s="560">
        <v>13.9</v>
      </c>
    </row>
    <row r="11" spans="1:12">
      <c r="A11" s="9"/>
      <c r="B11" s="9" t="s">
        <v>468</v>
      </c>
      <c r="C11" s="9"/>
      <c r="D11" s="560">
        <v>13.4</v>
      </c>
    </row>
    <row r="12" spans="1:12">
      <c r="A12" s="9"/>
      <c r="B12" s="9" t="s">
        <v>217</v>
      </c>
      <c r="C12" s="9"/>
      <c r="D12" s="560">
        <v>4.2</v>
      </c>
    </row>
    <row r="13" spans="1:12">
      <c r="A13" s="9"/>
      <c r="B13" s="9" t="s">
        <v>467</v>
      </c>
      <c r="C13" s="9"/>
      <c r="D13" s="560">
        <v>1.2</v>
      </c>
      <c r="I13" s="129" t="s">
        <v>0</v>
      </c>
    </row>
    <row r="14" spans="1:12">
      <c r="I14" s="129" t="s">
        <v>0</v>
      </c>
    </row>
    <row r="15" spans="1:12">
      <c r="A15" s="4" t="s">
        <v>376</v>
      </c>
      <c r="B15" s="9"/>
      <c r="C15" s="9"/>
      <c r="I15" s="188" t="s">
        <v>0</v>
      </c>
    </row>
    <row r="16" spans="1:12">
      <c r="A16" s="295" t="s">
        <v>558</v>
      </c>
      <c r="B16" s="295"/>
      <c r="C16" s="295"/>
      <c r="I16" s="115"/>
      <c r="J16" s="223" t="s">
        <v>0</v>
      </c>
      <c r="K16" s="115"/>
      <c r="L16" s="115"/>
    </row>
    <row r="17" spans="1:13">
      <c r="B17" t="s">
        <v>0</v>
      </c>
      <c r="D17" t="s">
        <v>0</v>
      </c>
    </row>
    <row r="18" spans="1:13">
      <c r="B18" s="146">
        <v>2012</v>
      </c>
      <c r="C18" s="129">
        <v>2014</v>
      </c>
      <c r="D18" s="129">
        <v>2016</v>
      </c>
      <c r="E18" s="129">
        <v>2018</v>
      </c>
      <c r="F18" s="129">
        <v>2020</v>
      </c>
      <c r="G18" s="295">
        <v>2021</v>
      </c>
      <c r="H18" s="508">
        <v>2022</v>
      </c>
    </row>
    <row r="19" spans="1:13">
      <c r="A19" t="s">
        <v>25</v>
      </c>
      <c r="B19" s="146">
        <v>1.9</v>
      </c>
      <c r="C19" s="188">
        <v>1.1000000000000001</v>
      </c>
      <c r="D19" s="129">
        <v>2.2000000000000002</v>
      </c>
      <c r="E19" s="129">
        <v>1.5</v>
      </c>
      <c r="F19" s="129">
        <v>-1.2</v>
      </c>
      <c r="G19" s="295">
        <v>3.1</v>
      </c>
      <c r="H19" s="508">
        <v>5.9</v>
      </c>
      <c r="J19" s="223" t="s">
        <v>0</v>
      </c>
      <c r="K19" s="223"/>
      <c r="L19" s="223"/>
      <c r="M19" s="223"/>
    </row>
    <row r="20" spans="1:13">
      <c r="A20" t="s">
        <v>68</v>
      </c>
      <c r="B20" s="146">
        <v>1.1000000000000001</v>
      </c>
      <c r="C20" s="188">
        <v>0.4</v>
      </c>
      <c r="D20" s="129">
        <v>0.9</v>
      </c>
      <c r="E20" s="188">
        <v>1</v>
      </c>
      <c r="F20" s="188">
        <v>-2.1</v>
      </c>
      <c r="G20" s="512">
        <v>5.0999999999999996</v>
      </c>
      <c r="H20" s="511">
        <v>8.1</v>
      </c>
    </row>
    <row r="22" spans="1:13" ht="15.75">
      <c r="A22" s="158" t="s">
        <v>469</v>
      </c>
      <c r="B22" s="158"/>
      <c r="C22" s="158" t="s">
        <v>559</v>
      </c>
      <c r="D22" s="174" t="s">
        <v>0</v>
      </c>
    </row>
    <row r="23" spans="1:13" ht="33.6" customHeight="1">
      <c r="A23" s="129" t="s">
        <v>470</v>
      </c>
      <c r="B23" s="129"/>
      <c r="C23" s="129">
        <v>285.39999999999998</v>
      </c>
      <c r="E23" s="21"/>
    </row>
    <row r="24" spans="1:13" ht="15.75">
      <c r="A24" s="129" t="s">
        <v>471</v>
      </c>
      <c r="B24" s="129"/>
      <c r="C24" s="129">
        <v>406.7</v>
      </c>
      <c r="E24" s="22"/>
    </row>
    <row r="25" spans="1:13" ht="15.75">
      <c r="A25" s="129" t="s">
        <v>472</v>
      </c>
      <c r="B25" s="129"/>
      <c r="C25" s="188">
        <v>-121.3</v>
      </c>
      <c r="E25" s="21"/>
    </row>
    <row r="26" spans="1:13" ht="15.75">
      <c r="E26" s="21"/>
    </row>
    <row r="27" spans="1:13" ht="15.75">
      <c r="E27" s="21"/>
    </row>
    <row r="28" spans="1:13" ht="15.75">
      <c r="E28" s="21"/>
    </row>
    <row r="29" spans="1:13" ht="15.75">
      <c r="A29" s="808" t="s">
        <v>691</v>
      </c>
      <c r="B29" s="808"/>
      <c r="C29" s="808"/>
      <c r="D29" s="336"/>
      <c r="E29" s="21"/>
    </row>
    <row r="30" spans="1:13" ht="15.75">
      <c r="A30" s="809" t="s">
        <v>541</v>
      </c>
      <c r="B30" s="809"/>
      <c r="C30" s="809"/>
      <c r="D30" s="639" t="s">
        <v>0</v>
      </c>
      <c r="E30" s="21"/>
    </row>
    <row r="31" spans="1:13" ht="15.75">
      <c r="A31" s="9"/>
      <c r="B31" s="9"/>
      <c r="C31" s="9"/>
      <c r="D31" s="134"/>
      <c r="E31" s="21"/>
    </row>
    <row r="32" spans="1:13" ht="15.75">
      <c r="A32" s="129" t="s">
        <v>31</v>
      </c>
      <c r="B32" s="129"/>
      <c r="C32" s="171">
        <v>20</v>
      </c>
      <c r="D32" s="640" t="s">
        <v>0</v>
      </c>
      <c r="E32" s="21"/>
    </row>
    <row r="33" spans="1:11" ht="15.75">
      <c r="A33" s="129" t="s">
        <v>33</v>
      </c>
      <c r="B33" s="446"/>
      <c r="C33" s="171">
        <v>11</v>
      </c>
      <c r="D33" s="640" t="s">
        <v>0</v>
      </c>
      <c r="E33" s="21"/>
      <c r="F33" s="223" t="s">
        <v>0</v>
      </c>
      <c r="G33" s="223"/>
      <c r="H33" s="223"/>
      <c r="I33" s="223"/>
      <c r="J33" s="223"/>
      <c r="K33" s="115"/>
    </row>
    <row r="34" spans="1:11" ht="15.75">
      <c r="A34" s="129" t="s">
        <v>35</v>
      </c>
      <c r="B34" s="446"/>
      <c r="C34" s="171">
        <v>10</v>
      </c>
      <c r="D34" s="640" t="s">
        <v>0</v>
      </c>
      <c r="E34" s="21"/>
    </row>
    <row r="35" spans="1:11" ht="15.75">
      <c r="A35" s="129" t="s">
        <v>561</v>
      </c>
      <c r="B35" s="446"/>
      <c r="C35" s="171">
        <v>10</v>
      </c>
      <c r="D35" s="640" t="s">
        <v>0</v>
      </c>
      <c r="E35" s="21"/>
    </row>
    <row r="36" spans="1:11" ht="15.75">
      <c r="A36" s="129" t="s">
        <v>221</v>
      </c>
      <c r="B36" s="446"/>
      <c r="C36" s="171">
        <v>9</v>
      </c>
      <c r="D36" s="640" t="s">
        <v>0</v>
      </c>
      <c r="E36" s="21"/>
    </row>
    <row r="37" spans="1:11" ht="15.75">
      <c r="A37" s="129" t="s">
        <v>36</v>
      </c>
      <c r="B37" s="446"/>
      <c r="C37" s="171">
        <v>4</v>
      </c>
      <c r="D37" s="640" t="s">
        <v>0</v>
      </c>
      <c r="E37" s="21"/>
    </row>
    <row r="38" spans="1:11" ht="15.75">
      <c r="A38" s="129" t="s">
        <v>38</v>
      </c>
      <c r="B38" s="446"/>
      <c r="C38" s="171">
        <v>4</v>
      </c>
      <c r="D38" s="640" t="s">
        <v>0</v>
      </c>
      <c r="E38" s="21"/>
    </row>
    <row r="39" spans="1:11" ht="15.75">
      <c r="A39" s="129" t="s">
        <v>37</v>
      </c>
      <c r="B39" s="446"/>
      <c r="C39" s="171">
        <v>4</v>
      </c>
      <c r="D39" s="640" t="s">
        <v>0</v>
      </c>
      <c r="E39" s="21"/>
    </row>
    <row r="40" spans="1:11" ht="15.75">
      <c r="A40" s="129" t="s">
        <v>32</v>
      </c>
      <c r="B40" s="446"/>
      <c r="C40" s="171">
        <v>3</v>
      </c>
      <c r="D40" s="640" t="s">
        <v>0</v>
      </c>
      <c r="E40" s="21"/>
    </row>
    <row r="41" spans="1:11" ht="15.75">
      <c r="A41" s="129" t="s">
        <v>560</v>
      </c>
      <c r="B41" s="446"/>
      <c r="C41" s="171">
        <v>2</v>
      </c>
      <c r="D41" s="640" t="s">
        <v>0</v>
      </c>
      <c r="E41" s="21"/>
    </row>
    <row r="42" spans="1:11" ht="15.75">
      <c r="A42" s="9"/>
      <c r="B42" s="9"/>
      <c r="C42" s="9"/>
      <c r="D42" s="640" t="s">
        <v>0</v>
      </c>
      <c r="E42" s="21"/>
    </row>
    <row r="43" spans="1:11" ht="18">
      <c r="A43" s="187" t="s">
        <v>0</v>
      </c>
      <c r="B43" s="21"/>
      <c r="C43" s="21"/>
      <c r="D43" s="39"/>
    </row>
    <row r="44" spans="1:11" ht="15.75">
      <c r="A44" s="66" t="s">
        <v>736</v>
      </c>
      <c r="B44" s="66"/>
      <c r="C44" s="21"/>
      <c r="D44" s="39"/>
    </row>
    <row r="45" spans="1:11" ht="15.75">
      <c r="A45" s="66" t="s">
        <v>557</v>
      </c>
      <c r="B45" s="66"/>
      <c r="C45" s="66"/>
      <c r="D45" s="367"/>
      <c r="E45" s="9"/>
    </row>
    <row r="46" spans="1:11" ht="15.75">
      <c r="A46" s="21"/>
      <c r="B46" s="21"/>
      <c r="C46" s="21"/>
      <c r="D46" s="39"/>
    </row>
    <row r="48" spans="1:11" ht="15.75">
      <c r="A48" s="21"/>
      <c r="B48" s="21"/>
      <c r="C48" s="21"/>
      <c r="D48" s="39"/>
    </row>
    <row r="49" spans="1:1">
      <c r="A49" s="4"/>
    </row>
  </sheetData>
  <customSheetViews>
    <customSheetView guid="{00BB8FC3-0B7F-4485-B1CD-FF164EC3970C}" fitToPage="1">
      <selection activeCell="A3" sqref="A3"/>
      <pageMargins left="0.7" right="0.7" top="0.78740157499999996" bottom="0.78740157499999996" header="0.3" footer="0.3"/>
      <pageSetup paperSize="9" scale="58" orientation="portrait" r:id="rId1"/>
    </customSheetView>
    <customSheetView guid="{5DDDE19F-F10F-4514-A83C-F71CDD7BE512}" fitToPage="1">
      <selection activeCell="A3" sqref="A3"/>
      <pageMargins left="0.7" right="0.7" top="0.78740157499999996" bottom="0.78740157499999996" header="0.3" footer="0.3"/>
      <pageSetup paperSize="9" scale="58" orientation="portrait" r:id="rId2"/>
    </customSheetView>
    <customSheetView guid="{9A6D0F5E-68D7-4772-8712-9975EE0A4B2C}" fitToPage="1">
      <selection activeCell="A3" sqref="A3"/>
      <pageMargins left="0.7" right="0.7" top="0.78740157499999996" bottom="0.78740157499999996" header="0.3" footer="0.3"/>
      <pageSetup paperSize="9" scale="58" orientation="portrait" r:id="rId3"/>
    </customSheetView>
  </customSheetViews>
  <mergeCells count="3">
    <mergeCell ref="A29:C29"/>
    <mergeCell ref="A30:C30"/>
    <mergeCell ref="A1:C2"/>
  </mergeCells>
  <pageMargins left="0.7" right="0.7" top="0.78740157499999996" bottom="0.78740157499999996" header="0.3" footer="0.3"/>
  <pageSetup paperSize="9" scale="63" orientation="portrait" r:id="rId4"/>
  <drawing r:id="rId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P57"/>
  <sheetViews>
    <sheetView showGridLines="0" topLeftCell="A17" zoomScaleNormal="100" workbookViewId="0">
      <selection activeCell="A40" sqref="A40:C40"/>
    </sheetView>
  </sheetViews>
  <sheetFormatPr baseColWidth="10" defaultRowHeight="15"/>
  <cols>
    <col min="1" max="1" width="15" customWidth="1"/>
  </cols>
  <sheetData>
    <row r="1" spans="1:16" ht="39.75" customHeight="1">
      <c r="A1" s="756" t="s">
        <v>556</v>
      </c>
      <c r="B1" s="756"/>
      <c r="C1" s="756"/>
      <c r="D1" s="756"/>
      <c r="E1" s="756"/>
      <c r="F1" s="756"/>
      <c r="G1" s="756"/>
      <c r="H1" s="756"/>
      <c r="I1" s="756"/>
      <c r="J1" s="756"/>
    </row>
    <row r="2" spans="1:16" ht="15" customHeight="1">
      <c r="A2" s="756"/>
      <c r="B2" s="756"/>
      <c r="C2" s="756"/>
      <c r="D2" s="756"/>
      <c r="E2" s="756"/>
      <c r="F2" s="756"/>
      <c r="G2" s="756"/>
      <c r="H2" s="756"/>
      <c r="I2" s="756"/>
      <c r="J2" s="756"/>
    </row>
    <row r="3" spans="1:16">
      <c r="A3" s="129" t="s">
        <v>630</v>
      </c>
    </row>
    <row r="4" spans="1:16" s="146" customFormat="1">
      <c r="A4" s="129"/>
    </row>
    <row r="5" spans="1:16" ht="12.75" customHeight="1"/>
    <row r="6" spans="1:16">
      <c r="A6" s="158" t="s">
        <v>358</v>
      </c>
      <c r="B6" s="158"/>
      <c r="C6" s="158"/>
      <c r="D6" s="158">
        <v>2021</v>
      </c>
      <c r="E6" s="158">
        <v>2022</v>
      </c>
      <c r="F6" s="158" t="s">
        <v>406</v>
      </c>
      <c r="G6" s="4"/>
      <c r="I6" s="146"/>
      <c r="P6" s="4"/>
    </row>
    <row r="7" spans="1:16">
      <c r="A7" s="129"/>
      <c r="B7" s="129"/>
      <c r="C7" s="129"/>
      <c r="D7" s="129"/>
      <c r="E7" s="129"/>
      <c r="F7" s="129"/>
      <c r="I7" s="146"/>
      <c r="P7" s="146"/>
    </row>
    <row r="8" spans="1:16">
      <c r="A8" s="129" t="s">
        <v>199</v>
      </c>
      <c r="B8" s="129"/>
      <c r="C8" s="129"/>
      <c r="D8" s="150">
        <v>24175</v>
      </c>
      <c r="E8" s="150">
        <v>26222</v>
      </c>
      <c r="F8" s="188">
        <f>E8*100/D8-100</f>
        <v>8.46742502585316</v>
      </c>
      <c r="I8" s="146"/>
      <c r="P8" s="146"/>
    </row>
    <row r="9" spans="1:16">
      <c r="A9" s="129" t="s">
        <v>188</v>
      </c>
      <c r="B9" s="129"/>
      <c r="C9" s="129"/>
      <c r="D9" s="150">
        <v>23821</v>
      </c>
      <c r="E9" s="150">
        <v>25978</v>
      </c>
      <c r="F9" s="188">
        <f>E9*100/D9-100</f>
        <v>9.0550354729020626</v>
      </c>
      <c r="I9" s="146"/>
      <c r="P9" s="146"/>
    </row>
    <row r="10" spans="1:16">
      <c r="A10" s="414" t="s">
        <v>25</v>
      </c>
      <c r="B10" s="414"/>
      <c r="C10" s="414"/>
      <c r="D10" s="461">
        <v>23744</v>
      </c>
      <c r="E10" s="461">
        <v>25860</v>
      </c>
      <c r="F10" s="451">
        <f t="shared" ref="F10:F16" si="0">E10*100/D10-100</f>
        <v>8.9117250673854471</v>
      </c>
      <c r="I10" s="146"/>
      <c r="P10" s="146"/>
    </row>
    <row r="11" spans="1:16">
      <c r="A11" s="129" t="s">
        <v>198</v>
      </c>
      <c r="B11" s="129"/>
      <c r="C11" s="129"/>
      <c r="D11" s="150">
        <v>23699</v>
      </c>
      <c r="E11" s="150">
        <v>25677</v>
      </c>
      <c r="F11" s="188">
        <f t="shared" si="0"/>
        <v>8.3463437275834451</v>
      </c>
      <c r="I11" s="146"/>
      <c r="P11" s="146"/>
    </row>
    <row r="12" spans="1:16">
      <c r="A12" s="129" t="s">
        <v>186</v>
      </c>
      <c r="B12" s="129"/>
      <c r="C12" s="129"/>
      <c r="D12" s="150">
        <v>22755</v>
      </c>
      <c r="E12" s="150">
        <v>24816</v>
      </c>
      <c r="F12" s="188">
        <f>E12*100/D12-100</f>
        <v>9.0573500329597891</v>
      </c>
      <c r="H12" t="s">
        <v>544</v>
      </c>
      <c r="I12" s="146"/>
    </row>
    <row r="13" spans="1:16">
      <c r="A13" s="129" t="s">
        <v>192</v>
      </c>
      <c r="B13" s="129"/>
      <c r="C13" s="129"/>
      <c r="D13" s="150">
        <v>22779</v>
      </c>
      <c r="E13" s="150">
        <v>24783</v>
      </c>
      <c r="F13" s="188">
        <f>E13*100/D13-100</f>
        <v>8.7975767153957634</v>
      </c>
      <c r="I13" s="146"/>
      <c r="P13" s="146"/>
    </row>
    <row r="14" spans="1:16">
      <c r="A14" s="129" t="s">
        <v>191</v>
      </c>
      <c r="B14" s="129"/>
      <c r="C14" s="129"/>
      <c r="D14" s="150">
        <v>22564</v>
      </c>
      <c r="E14" s="150">
        <v>24478</v>
      </c>
      <c r="F14" s="188">
        <f>E14*100/D14-100</f>
        <v>8.4825385569934468</v>
      </c>
      <c r="I14" s="146"/>
      <c r="P14" s="146"/>
    </row>
    <row r="15" spans="1:16">
      <c r="A15" s="129" t="s">
        <v>185</v>
      </c>
      <c r="B15" s="129"/>
      <c r="C15" s="129"/>
      <c r="D15" s="150">
        <v>22621</v>
      </c>
      <c r="E15" s="150">
        <v>24443</v>
      </c>
      <c r="F15" s="188">
        <f>E15*100/D15-100</f>
        <v>8.0544626674329152</v>
      </c>
      <c r="I15" s="146"/>
    </row>
    <row r="16" spans="1:16">
      <c r="A16" s="129" t="s">
        <v>187</v>
      </c>
      <c r="B16" s="129"/>
      <c r="C16" s="129"/>
      <c r="D16" s="150">
        <v>22003</v>
      </c>
      <c r="E16" s="150">
        <v>23952</v>
      </c>
      <c r="F16" s="188">
        <f t="shared" si="0"/>
        <v>8.8578830159523676</v>
      </c>
      <c r="P16" s="146"/>
    </row>
    <row r="21" spans="10:12">
      <c r="J21" s="223" t="s">
        <v>0</v>
      </c>
      <c r="K21" s="223"/>
      <c r="L21" s="223"/>
    </row>
    <row r="40" spans="1:6">
      <c r="A40" s="66" t="s">
        <v>375</v>
      </c>
      <c r="B40" s="9"/>
      <c r="C40" s="9"/>
    </row>
    <row r="42" spans="1:6" ht="16.5">
      <c r="B42" s="32"/>
    </row>
    <row r="43" spans="1:6">
      <c r="A43" t="s">
        <v>0</v>
      </c>
    </row>
    <row r="46" spans="1:6">
      <c r="A46" s="666" t="s">
        <v>358</v>
      </c>
      <c r="B46" s="666"/>
      <c r="C46" s="666"/>
      <c r="D46" s="666">
        <v>2021</v>
      </c>
      <c r="E46" s="666">
        <v>2022</v>
      </c>
      <c r="F46" s="666" t="s">
        <v>406</v>
      </c>
    </row>
    <row r="47" spans="1:6">
      <c r="A47" s="665"/>
      <c r="B47" s="665"/>
      <c r="C47" s="665"/>
      <c r="D47" s="665"/>
      <c r="E47" s="665"/>
      <c r="F47" s="665"/>
    </row>
    <row r="48" spans="1:6">
      <c r="A48" s="648" t="s">
        <v>187</v>
      </c>
      <c r="B48" s="648"/>
      <c r="C48" s="648"/>
      <c r="D48" s="681">
        <v>22003</v>
      </c>
      <c r="E48" s="681">
        <v>23952</v>
      </c>
      <c r="F48" s="712">
        <f t="shared" ref="F48:F56" si="1">E48*100/D48-100</f>
        <v>8.8578830159523676</v>
      </c>
    </row>
    <row r="49" spans="1:6">
      <c r="A49" s="648" t="s">
        <v>185</v>
      </c>
      <c r="B49" s="648"/>
      <c r="C49" s="648"/>
      <c r="D49" s="681">
        <v>22621</v>
      </c>
      <c r="E49" s="681">
        <v>24443</v>
      </c>
      <c r="F49" s="712">
        <f t="shared" si="1"/>
        <v>8.0544626674329152</v>
      </c>
    </row>
    <row r="50" spans="1:6">
      <c r="A50" s="648" t="s">
        <v>191</v>
      </c>
      <c r="B50" s="648"/>
      <c r="C50" s="648"/>
      <c r="D50" s="681">
        <v>22564</v>
      </c>
      <c r="E50" s="681">
        <v>24478</v>
      </c>
      <c r="F50" s="712">
        <f t="shared" si="1"/>
        <v>8.4825385569934468</v>
      </c>
    </row>
    <row r="51" spans="1:6">
      <c r="A51" s="648" t="s">
        <v>192</v>
      </c>
      <c r="B51" s="648"/>
      <c r="C51" s="648"/>
      <c r="D51" s="681">
        <v>22779</v>
      </c>
      <c r="E51" s="681">
        <v>24783</v>
      </c>
      <c r="F51" s="712">
        <f t="shared" si="1"/>
        <v>8.7975767153957634</v>
      </c>
    </row>
    <row r="52" spans="1:6">
      <c r="A52" s="648" t="s">
        <v>186</v>
      </c>
      <c r="B52" s="648"/>
      <c r="C52" s="648"/>
      <c r="D52" s="681">
        <v>22755</v>
      </c>
      <c r="E52" s="681">
        <v>24816</v>
      </c>
      <c r="F52" s="712">
        <f t="shared" si="1"/>
        <v>9.0573500329597891</v>
      </c>
    </row>
    <row r="53" spans="1:6">
      <c r="A53" s="648" t="s">
        <v>198</v>
      </c>
      <c r="B53" s="648"/>
      <c r="C53" s="648"/>
      <c r="D53" s="681">
        <v>23699</v>
      </c>
      <c r="E53" s="681">
        <v>25677</v>
      </c>
      <c r="F53" s="712">
        <f t="shared" si="1"/>
        <v>8.3463437275834451</v>
      </c>
    </row>
    <row r="54" spans="1:6">
      <c r="A54" s="648" t="s">
        <v>25</v>
      </c>
      <c r="B54" s="648"/>
      <c r="C54" s="648"/>
      <c r="D54" s="681">
        <v>23744</v>
      </c>
      <c r="E54" s="681">
        <v>25860</v>
      </c>
      <c r="F54" s="712">
        <f t="shared" si="1"/>
        <v>8.9117250673854471</v>
      </c>
    </row>
    <row r="55" spans="1:6">
      <c r="A55" s="648" t="s">
        <v>188</v>
      </c>
      <c r="B55" s="648"/>
      <c r="C55" s="648"/>
      <c r="D55" s="681">
        <v>23821</v>
      </c>
      <c r="E55" s="681">
        <v>25978</v>
      </c>
      <c r="F55" s="712">
        <f t="shared" si="1"/>
        <v>9.0550354729020626</v>
      </c>
    </row>
    <row r="56" spans="1:6">
      <c r="A56" s="648" t="s">
        <v>199</v>
      </c>
      <c r="B56" s="648"/>
      <c r="C56" s="648"/>
      <c r="D56" s="681">
        <v>24175</v>
      </c>
      <c r="E56" s="681">
        <v>26222</v>
      </c>
      <c r="F56" s="712">
        <f t="shared" si="1"/>
        <v>8.46742502585316</v>
      </c>
    </row>
    <row r="57" spans="1:6">
      <c r="A57" s="648" t="s">
        <v>507</v>
      </c>
      <c r="B57" s="648"/>
      <c r="C57" s="648"/>
      <c r="D57" s="648"/>
      <c r="E57" s="648"/>
      <c r="F57" s="648"/>
    </row>
  </sheetData>
  <customSheetViews>
    <customSheetView guid="{00BB8FC3-0B7F-4485-B1CD-FF164EC3970C}" fitToPage="1">
      <selection activeCell="O23" sqref="O23"/>
      <pageMargins left="0.7" right="0.7" top="0.78740157499999996" bottom="0.78740157499999996" header="0.3" footer="0.3"/>
      <pageSetup scale="48" orientation="portrait" r:id="rId1"/>
    </customSheetView>
    <customSheetView guid="{5DDDE19F-F10F-4514-A83C-F71CDD7BE512}" fitToPage="1">
      <selection activeCell="O23" sqref="O23"/>
      <pageMargins left="0.7" right="0.7" top="0.78740157499999996" bottom="0.78740157499999996" header="0.3" footer="0.3"/>
      <pageSetup scale="48" orientation="portrait" r:id="rId2"/>
    </customSheetView>
    <customSheetView guid="{9A6D0F5E-68D7-4772-8712-9975EE0A4B2C}" fitToPage="1">
      <selection activeCell="O23" sqref="O23"/>
      <pageMargins left="0.7" right="0.7" top="0.78740157499999996" bottom="0.78740157499999996" header="0.3" footer="0.3"/>
      <pageSetup scale="48" orientation="portrait" r:id="rId3"/>
    </customSheetView>
  </customSheetViews>
  <mergeCells count="1">
    <mergeCell ref="A1:J2"/>
  </mergeCells>
  <pageMargins left="0.7" right="0.7" top="0.78740157499999996" bottom="0.78740157499999996" header="0.3" footer="0.3"/>
  <pageSetup scale="52" orientation="landscape" r:id="rId4"/>
  <drawing r:id="rId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J64"/>
  <sheetViews>
    <sheetView showGridLines="0" topLeftCell="A33" zoomScaleNormal="100" workbookViewId="0">
      <selection activeCell="D60" sqref="D60"/>
    </sheetView>
  </sheetViews>
  <sheetFormatPr baseColWidth="10" defaultRowHeight="15"/>
  <cols>
    <col min="1" max="1" width="43.140625" customWidth="1"/>
    <col min="2" max="4" width="10.85546875"/>
    <col min="5" max="5" width="55.42578125" customWidth="1"/>
    <col min="6" max="6" width="12.85546875" customWidth="1"/>
  </cols>
  <sheetData>
    <row r="1" spans="1:5" ht="39.75" customHeight="1">
      <c r="A1" s="756" t="s">
        <v>222</v>
      </c>
      <c r="B1" s="756"/>
      <c r="C1" s="756"/>
      <c r="D1" s="756"/>
      <c r="E1" s="756"/>
    </row>
    <row r="2" spans="1:5" s="146" customFormat="1" ht="15" customHeight="1">
      <c r="A2" s="756"/>
      <c r="B2" s="756"/>
      <c r="C2" s="756"/>
      <c r="D2" s="756"/>
      <c r="E2" s="756"/>
    </row>
    <row r="3" spans="1:5" ht="0.75" customHeight="1">
      <c r="A3" s="756"/>
      <c r="B3" s="756"/>
      <c r="C3" s="756"/>
      <c r="D3" s="756"/>
      <c r="E3" s="756"/>
    </row>
    <row r="4" spans="1:5">
      <c r="A4" s="158" t="s">
        <v>631</v>
      </c>
      <c r="B4" s="84"/>
      <c r="C4" s="84"/>
    </row>
    <row r="5" spans="1:5">
      <c r="A5" s="4"/>
      <c r="B5" s="4"/>
      <c r="C5" s="4"/>
    </row>
    <row r="6" spans="1:5">
      <c r="A6" s="146" t="s">
        <v>475</v>
      </c>
      <c r="B6" s="150">
        <v>1506</v>
      </c>
      <c r="C6" s="87"/>
    </row>
    <row r="7" spans="1:5">
      <c r="A7" s="146" t="s">
        <v>476</v>
      </c>
      <c r="B7" s="150">
        <v>1083</v>
      </c>
      <c r="C7" s="87"/>
    </row>
    <row r="8" spans="1:5">
      <c r="A8" s="146" t="s">
        <v>477</v>
      </c>
      <c r="B8" s="150">
        <v>95</v>
      </c>
      <c r="C8" s="87"/>
    </row>
    <row r="9" spans="1:5">
      <c r="A9" s="146" t="s">
        <v>478</v>
      </c>
      <c r="B9" s="150">
        <v>77</v>
      </c>
      <c r="C9" s="87"/>
    </row>
    <row r="10" spans="1:5">
      <c r="A10" s="146" t="s">
        <v>479</v>
      </c>
      <c r="B10" s="150">
        <v>43</v>
      </c>
      <c r="C10" s="87"/>
    </row>
    <row r="11" spans="1:5">
      <c r="A11" s="146" t="s">
        <v>480</v>
      </c>
      <c r="B11" s="150">
        <v>540</v>
      </c>
      <c r="C11" s="87"/>
    </row>
    <row r="12" spans="1:5">
      <c r="A12" s="409" t="s">
        <v>47</v>
      </c>
      <c r="B12" s="471">
        <f>SUM(B6:B11)</f>
        <v>3344</v>
      </c>
      <c r="C12" s="102"/>
    </row>
    <row r="13" spans="1:5">
      <c r="A13" s="146"/>
      <c r="B13" s="146"/>
      <c r="C13" s="146"/>
    </row>
    <row r="14" spans="1:5">
      <c r="A14" s="129" t="s">
        <v>514</v>
      </c>
      <c r="B14" s="221"/>
      <c r="C14" s="222"/>
    </row>
    <row r="15" spans="1:5">
      <c r="A15" s="66" t="s">
        <v>504</v>
      </c>
      <c r="C15" s="33"/>
    </row>
    <row r="16" spans="1:5">
      <c r="C16" s="101"/>
    </row>
    <row r="17" spans="1:10">
      <c r="C17" s="33"/>
    </row>
    <row r="18" spans="1:10">
      <c r="A18" s="158" t="s">
        <v>632</v>
      </c>
      <c r="B18" s="33"/>
      <c r="C18" s="33"/>
    </row>
    <row r="19" spans="1:10">
      <c r="A19" s="146"/>
      <c r="B19" s="122"/>
    </row>
    <row r="20" spans="1:10">
      <c r="A20" s="146" t="s">
        <v>481</v>
      </c>
      <c r="B20" s="598">
        <v>0.56000000000000005</v>
      </c>
    </row>
    <row r="21" spans="1:10">
      <c r="A21" s="146" t="s">
        <v>482</v>
      </c>
      <c r="B21" s="598">
        <v>0.26</v>
      </c>
    </row>
    <row r="22" spans="1:10">
      <c r="A22" s="146" t="s">
        <v>536</v>
      </c>
      <c r="B22" s="598">
        <v>0.106</v>
      </c>
    </row>
    <row r="23" spans="1:10">
      <c r="A23" s="146" t="s">
        <v>537</v>
      </c>
      <c r="B23" s="598">
        <v>5.1999999999999998E-2</v>
      </c>
      <c r="G23" s="115"/>
      <c r="H23" s="401" t="s">
        <v>0</v>
      </c>
      <c r="I23" s="401"/>
      <c r="J23" s="401"/>
    </row>
    <row r="24" spans="1:10">
      <c r="A24" t="s">
        <v>538</v>
      </c>
      <c r="B24" s="598">
        <v>2.1000000000000001E-2</v>
      </c>
    </row>
    <row r="26" spans="1:10">
      <c r="A26" s="513" t="s">
        <v>539</v>
      </c>
      <c r="B26" s="115"/>
    </row>
    <row r="27" spans="1:10" s="146" customFormat="1">
      <c r="A27" s="513"/>
      <c r="B27" s="115"/>
    </row>
    <row r="29" spans="1:10">
      <c r="A29" s="158" t="s">
        <v>483</v>
      </c>
      <c r="B29" s="33"/>
    </row>
    <row r="30" spans="1:10">
      <c r="A30" s="146"/>
      <c r="B30" s="121"/>
    </row>
    <row r="31" spans="1:10">
      <c r="A31" s="146" t="s">
        <v>484</v>
      </c>
      <c r="B31" s="150">
        <v>753</v>
      </c>
      <c r="H31" s="115" t="s">
        <v>0</v>
      </c>
      <c r="I31" s="115"/>
    </row>
    <row r="32" spans="1:10">
      <c r="A32" s="146" t="s">
        <v>485</v>
      </c>
      <c r="B32" s="150">
        <v>1863</v>
      </c>
    </row>
    <row r="33" spans="1:10">
      <c r="A33" s="115" t="s">
        <v>530</v>
      </c>
      <c r="B33" s="599" t="s">
        <v>0</v>
      </c>
    </row>
    <row r="34" spans="1:10">
      <c r="A34" s="115" t="s">
        <v>633</v>
      </c>
      <c r="B34" s="295">
        <v>3.3</v>
      </c>
      <c r="H34" s="223" t="s">
        <v>0</v>
      </c>
      <c r="I34" s="223"/>
      <c r="J34" s="223"/>
    </row>
    <row r="35" spans="1:10">
      <c r="A35" s="115" t="s">
        <v>634</v>
      </c>
      <c r="B35" s="295">
        <v>4</v>
      </c>
      <c r="C35" s="208"/>
      <c r="D35" s="208"/>
    </row>
    <row r="36" spans="1:10">
      <c r="C36" s="208"/>
      <c r="D36" s="208"/>
    </row>
    <row r="37" spans="1:10">
      <c r="A37" s="513" t="s">
        <v>542</v>
      </c>
      <c r="E37" s="2"/>
      <c r="F37" s="2"/>
    </row>
    <row r="38" spans="1:10">
      <c r="A38" s="92"/>
      <c r="B38" s="2"/>
      <c r="E38" s="2"/>
      <c r="F38" s="2"/>
    </row>
    <row r="39" spans="1:10">
      <c r="A39" s="92"/>
      <c r="B39" s="2"/>
      <c r="E39" s="208"/>
      <c r="F39" s="2"/>
    </row>
    <row r="40" spans="1:10">
      <c r="A40" s="497" t="s">
        <v>521</v>
      </c>
      <c r="B40" s="497"/>
      <c r="C40" s="33"/>
      <c r="D40" s="208"/>
      <c r="E40" s="208"/>
      <c r="F40" s="2"/>
    </row>
    <row r="41" spans="1:10">
      <c r="A41" s="295"/>
      <c r="B41" s="295"/>
      <c r="C41" s="33"/>
      <c r="D41" s="208"/>
      <c r="E41" s="208"/>
      <c r="F41" s="2"/>
    </row>
    <row r="42" spans="1:10">
      <c r="A42" s="596" t="s">
        <v>522</v>
      </c>
      <c r="B42" s="597">
        <v>0.46</v>
      </c>
      <c r="C42" s="33"/>
      <c r="D42" s="208"/>
      <c r="E42" s="208"/>
      <c r="F42" s="2"/>
    </row>
    <row r="43" spans="1:10">
      <c r="A43" s="295" t="s">
        <v>523</v>
      </c>
      <c r="B43" s="597">
        <v>0.33</v>
      </c>
      <c r="C43" s="103"/>
      <c r="D43" s="208"/>
      <c r="E43" s="208"/>
      <c r="F43" s="2"/>
    </row>
    <row r="44" spans="1:10">
      <c r="A44" s="295" t="s">
        <v>524</v>
      </c>
      <c r="B44" s="597">
        <v>0.3</v>
      </c>
      <c r="C44" s="33"/>
      <c r="D44" s="208"/>
      <c r="E44" s="208"/>
      <c r="F44" s="2"/>
    </row>
    <row r="45" spans="1:10">
      <c r="A45" s="295" t="s">
        <v>525</v>
      </c>
      <c r="B45" s="597">
        <v>0.08</v>
      </c>
      <c r="C45" s="33"/>
      <c r="D45" s="208"/>
      <c r="E45" s="208"/>
      <c r="F45" s="2"/>
      <c r="H45" s="2"/>
    </row>
    <row r="46" spans="1:10">
      <c r="A46" s="295" t="s">
        <v>526</v>
      </c>
      <c r="B46" s="597">
        <v>0.12</v>
      </c>
      <c r="C46" s="75"/>
      <c r="D46" s="208"/>
      <c r="E46" s="208"/>
      <c r="F46" s="2"/>
    </row>
    <row r="47" spans="1:10">
      <c r="A47" s="295" t="s">
        <v>527</v>
      </c>
      <c r="B47" s="597">
        <v>0.09</v>
      </c>
      <c r="C47" s="33"/>
      <c r="D47" s="208"/>
      <c r="E47" s="208"/>
      <c r="F47" s="2"/>
    </row>
    <row r="48" spans="1:10">
      <c r="A48" s="295" t="s">
        <v>528</v>
      </c>
      <c r="B48" s="597">
        <v>0.12</v>
      </c>
      <c r="C48" s="75"/>
      <c r="D48" s="208"/>
      <c r="E48" s="208"/>
      <c r="F48" s="2"/>
    </row>
    <row r="49" spans="1:6">
      <c r="A49" s="295" t="s">
        <v>529</v>
      </c>
      <c r="B49" s="597">
        <v>0.05</v>
      </c>
      <c r="C49" s="33"/>
      <c r="D49" s="208"/>
      <c r="E49" s="208"/>
      <c r="F49" s="2"/>
    </row>
    <row r="50" spans="1:6">
      <c r="A50" s="295"/>
      <c r="B50" s="238"/>
      <c r="C50" s="171"/>
      <c r="D50" s="208"/>
      <c r="E50" s="208"/>
      <c r="F50" s="2"/>
    </row>
    <row r="51" spans="1:6">
      <c r="A51" s="498" t="s">
        <v>516</v>
      </c>
      <c r="B51" s="295"/>
      <c r="D51" s="208"/>
      <c r="E51" s="208"/>
      <c r="F51" s="2"/>
    </row>
    <row r="52" spans="1:6">
      <c r="A52" s="498" t="s">
        <v>531</v>
      </c>
      <c r="B52" s="295"/>
      <c r="D52" s="208"/>
      <c r="E52" s="208"/>
      <c r="F52" s="2"/>
    </row>
    <row r="53" spans="1:6">
      <c r="A53" s="208"/>
      <c r="B53" s="208"/>
      <c r="C53" s="208"/>
      <c r="D53" s="208"/>
      <c r="E53" s="208"/>
      <c r="F53" s="2"/>
    </row>
    <row r="54" spans="1:6">
      <c r="A54" s="208"/>
      <c r="B54" s="208"/>
      <c r="C54" s="208"/>
      <c r="D54" s="208"/>
      <c r="E54" s="208"/>
      <c r="F54" s="2"/>
    </row>
    <row r="55" spans="1:6">
      <c r="A55" s="208"/>
      <c r="B55" s="208"/>
      <c r="C55" s="208"/>
      <c r="D55" s="208"/>
      <c r="E55" s="208"/>
      <c r="F55" s="2"/>
    </row>
    <row r="56" spans="1:6">
      <c r="A56" s="208"/>
      <c r="B56" s="208"/>
      <c r="C56" s="208"/>
      <c r="D56" s="208"/>
      <c r="E56" s="208"/>
      <c r="F56" s="2"/>
    </row>
    <row r="57" spans="1:6">
      <c r="A57" s="208"/>
      <c r="B57" s="208"/>
      <c r="C57" s="208"/>
      <c r="D57" s="208"/>
      <c r="E57" s="208"/>
      <c r="F57" s="2"/>
    </row>
    <row r="58" spans="1:6">
      <c r="A58" s="208"/>
      <c r="B58" s="208"/>
      <c r="C58" s="208"/>
      <c r="D58" s="208"/>
      <c r="E58" s="208"/>
      <c r="F58" s="2"/>
    </row>
    <row r="59" spans="1:6">
      <c r="A59" s="208"/>
      <c r="B59" s="208"/>
      <c r="C59" s="208"/>
      <c r="D59" s="208"/>
      <c r="E59" s="208"/>
      <c r="F59" s="2"/>
    </row>
    <row r="60" spans="1:6">
      <c r="A60" s="208"/>
      <c r="B60" s="208"/>
      <c r="C60" s="208"/>
      <c r="D60" s="208"/>
      <c r="E60" s="208"/>
      <c r="F60" s="2"/>
    </row>
    <row r="61" spans="1:6">
      <c r="A61" s="91"/>
      <c r="B61" s="2"/>
      <c r="C61" s="2"/>
      <c r="D61" s="91"/>
      <c r="E61" s="2"/>
      <c r="F61" s="2"/>
    </row>
    <row r="62" spans="1:6">
      <c r="A62" s="2"/>
      <c r="B62" s="2"/>
      <c r="C62" s="2"/>
      <c r="D62" s="2"/>
      <c r="E62" s="2"/>
      <c r="F62" s="2"/>
    </row>
    <row r="63" spans="1:6">
      <c r="A63" s="91"/>
      <c r="B63" s="2"/>
      <c r="C63" s="2"/>
      <c r="D63" s="2"/>
      <c r="E63" s="2"/>
      <c r="F63" s="2"/>
    </row>
    <row r="64" spans="1:6">
      <c r="A64" s="2"/>
      <c r="B64" s="2"/>
      <c r="C64" s="2"/>
      <c r="D64" s="2"/>
      <c r="E64" s="2"/>
      <c r="F64" s="2"/>
    </row>
  </sheetData>
  <customSheetViews>
    <customSheetView guid="{00BB8FC3-0B7F-4485-B1CD-FF164EC3970C}" fitToPage="1">
      <selection activeCell="G37" sqref="G37"/>
      <pageMargins left="0.7" right="0.7" top="0.78740157499999996" bottom="0.78740157499999996" header="0.3" footer="0.3"/>
      <pageSetup paperSize="9" scale="60" orientation="portrait" r:id="rId1"/>
    </customSheetView>
    <customSheetView guid="{5DDDE19F-F10F-4514-A83C-F71CDD7BE512}" fitToPage="1">
      <selection activeCell="G37" sqref="G37"/>
      <pageMargins left="0.7" right="0.7" top="0.78740157499999996" bottom="0.78740157499999996" header="0.3" footer="0.3"/>
      <pageSetup paperSize="9" scale="60" orientation="portrait" r:id="rId2"/>
    </customSheetView>
    <customSheetView guid="{9A6D0F5E-68D7-4772-8712-9975EE0A4B2C}" fitToPage="1">
      <selection activeCell="G37" sqref="G37"/>
      <pageMargins left="0.7" right="0.7" top="0.78740157499999996" bottom="0.78740157499999996" header="0.3" footer="0.3"/>
      <pageSetup paperSize="9" scale="60" orientation="portrait" r:id="rId3"/>
    </customSheetView>
  </customSheetViews>
  <mergeCells count="1">
    <mergeCell ref="A1:E3"/>
  </mergeCells>
  <pageMargins left="0.7" right="0.7" top="0.78740157499999996" bottom="0.78740157499999996" header="0.3" footer="0.3"/>
  <pageSetup paperSize="9" scale="63" orientation="landscape" r:id="rId4"/>
  <drawing r:id="rId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G74"/>
  <sheetViews>
    <sheetView showGridLines="0" topLeftCell="A48" zoomScaleNormal="100" workbookViewId="0">
      <selection activeCell="A74" sqref="A74"/>
    </sheetView>
  </sheetViews>
  <sheetFormatPr baseColWidth="10" defaultRowHeight="15"/>
  <cols>
    <col min="1" max="1" width="20" style="2" customWidth="1"/>
    <col min="2" max="2" width="12.85546875" style="2" bestFit="1" customWidth="1"/>
    <col min="3" max="3" width="15.85546875" style="2" bestFit="1" customWidth="1"/>
    <col min="4" max="4" width="13.28515625" style="2" bestFit="1" customWidth="1"/>
    <col min="5" max="5" width="12.140625" style="2" customWidth="1"/>
    <col min="6" max="6" width="15.7109375" style="2" customWidth="1"/>
    <col min="7" max="16384" width="11.42578125" style="2"/>
  </cols>
  <sheetData>
    <row r="1" spans="1:7" ht="39.75" customHeight="1">
      <c r="A1" s="810" t="s">
        <v>222</v>
      </c>
      <c r="B1" s="810"/>
      <c r="C1" s="810"/>
      <c r="D1" s="810"/>
      <c r="E1" s="810"/>
      <c r="F1" s="810"/>
    </row>
    <row r="2" spans="1:7">
      <c r="A2" s="810"/>
      <c r="B2" s="810"/>
      <c r="C2" s="810"/>
      <c r="D2" s="810"/>
      <c r="E2" s="810"/>
      <c r="F2" s="810"/>
    </row>
    <row r="3" spans="1:7">
      <c r="A3" s="182" t="s">
        <v>708</v>
      </c>
      <c r="B3" s="641"/>
      <c r="C3" s="641"/>
      <c r="D3" s="641"/>
      <c r="E3" s="641"/>
      <c r="F3" s="641"/>
    </row>
    <row r="4" spans="1:7">
      <c r="A4" s="13"/>
      <c r="B4" s="13"/>
      <c r="C4" s="13"/>
      <c r="D4" s="13"/>
      <c r="E4" s="13"/>
      <c r="F4" s="13"/>
    </row>
    <row r="5" spans="1:7" ht="48.75">
      <c r="A5" s="13"/>
      <c r="B5" s="715" t="s">
        <v>653</v>
      </c>
      <c r="C5" s="716" t="s">
        <v>566</v>
      </c>
      <c r="D5" s="715" t="s">
        <v>654</v>
      </c>
      <c r="E5" s="717" t="s">
        <v>566</v>
      </c>
    </row>
    <row r="6" spans="1:7">
      <c r="A6" s="2" t="s">
        <v>223</v>
      </c>
      <c r="B6" s="230">
        <v>170342</v>
      </c>
      <c r="C6" s="718">
        <f>170342*100/174803-100</f>
        <v>-2.552015697671095</v>
      </c>
      <c r="D6" s="230">
        <v>607614</v>
      </c>
      <c r="E6" s="718">
        <f>D6*100/563400-100</f>
        <v>7.8477103301384403</v>
      </c>
      <c r="G6" s="718"/>
    </row>
    <row r="7" spans="1:7">
      <c r="A7" s="2" t="s">
        <v>224</v>
      </c>
      <c r="B7" s="230">
        <v>49837</v>
      </c>
      <c r="C7" s="718">
        <f>B7*100/48097-100</f>
        <v>3.6176892529679634</v>
      </c>
      <c r="D7" s="230">
        <v>149917</v>
      </c>
      <c r="E7" s="718">
        <f>D7*100/148739-100</f>
        <v>0.7919913405361001</v>
      </c>
      <c r="G7" s="718"/>
    </row>
    <row r="8" spans="1:7">
      <c r="A8" s="2" t="s">
        <v>225</v>
      </c>
      <c r="B8" s="230">
        <v>442957</v>
      </c>
      <c r="C8" s="718">
        <f>B8*100/444030-100</f>
        <v>-0.24165033894105648</v>
      </c>
      <c r="D8" s="230">
        <v>896410</v>
      </c>
      <c r="E8" s="718">
        <f>D8*100/963480-100</f>
        <v>-6.9612238967077644</v>
      </c>
      <c r="G8" s="718"/>
    </row>
    <row r="9" spans="1:7">
      <c r="A9" s="2" t="s">
        <v>157</v>
      </c>
      <c r="B9" s="230">
        <v>233075</v>
      </c>
      <c r="C9" s="718">
        <f>B9*100/227025-100</f>
        <v>2.6649047461733346</v>
      </c>
      <c r="D9" s="230">
        <v>863852</v>
      </c>
      <c r="E9" s="718">
        <f>D9*100/833158-100</f>
        <v>3.6840551251983413</v>
      </c>
      <c r="F9" s="718"/>
      <c r="G9" s="718"/>
    </row>
    <row r="10" spans="1:7">
      <c r="A10" s="2" t="s">
        <v>160</v>
      </c>
      <c r="B10" s="230">
        <v>181046</v>
      </c>
      <c r="C10" s="718">
        <f>B10*100/187554-100</f>
        <v>-3.4699339923435417</v>
      </c>
      <c r="D10" s="230">
        <v>921041</v>
      </c>
      <c r="E10" s="718">
        <f>D10*100/946189-100</f>
        <v>-2.6578199492913086</v>
      </c>
      <c r="G10" s="718"/>
    </row>
    <row r="11" spans="1:7">
      <c r="A11" s="2" t="s">
        <v>158</v>
      </c>
      <c r="B11" s="230">
        <v>234123</v>
      </c>
      <c r="C11" s="718">
        <f>B11*100/202901-100</f>
        <v>15.387799961557604</v>
      </c>
      <c r="D11" s="230">
        <v>857519</v>
      </c>
      <c r="E11" s="718">
        <f>D11*100/728170-100</f>
        <v>17.763571693423245</v>
      </c>
      <c r="G11" s="718"/>
    </row>
    <row r="12" spans="1:7" s="678" customFormat="1">
      <c r="B12" s="702">
        <f>SUM(B6:B11)</f>
        <v>1311380</v>
      </c>
      <c r="C12" s="719">
        <f>B12*100/1284410-100</f>
        <v>2.0997967938586584</v>
      </c>
      <c r="D12" s="702">
        <f>SUM(D6:D11)</f>
        <v>4296353</v>
      </c>
      <c r="E12" s="719">
        <f>D12*100/4183136-100</f>
        <v>2.7065101397611784</v>
      </c>
      <c r="G12" s="719"/>
    </row>
    <row r="14" spans="1:7" ht="48.75">
      <c r="B14" s="720" t="s">
        <v>655</v>
      </c>
      <c r="C14" s="716" t="s">
        <v>567</v>
      </c>
      <c r="D14" s="720" t="s">
        <v>656</v>
      </c>
      <c r="E14" s="716" t="s">
        <v>567</v>
      </c>
    </row>
    <row r="15" spans="1:7">
      <c r="A15" s="2" t="s">
        <v>223</v>
      </c>
      <c r="B15" s="230">
        <v>142129</v>
      </c>
      <c r="C15" s="718">
        <f>B15*100/120145-100</f>
        <v>18.297890049523488</v>
      </c>
      <c r="D15" s="230">
        <v>574438</v>
      </c>
      <c r="E15" s="721">
        <f>D15*100/505882-100</f>
        <v>13.551776896588535</v>
      </c>
      <c r="F15" s="2" t="s">
        <v>0</v>
      </c>
    </row>
    <row r="16" spans="1:7">
      <c r="A16" s="2" t="s">
        <v>224</v>
      </c>
      <c r="B16" s="230">
        <v>147288</v>
      </c>
      <c r="C16" s="718">
        <f>B16*100/125428-100</f>
        <v>17.428325413783213</v>
      </c>
      <c r="D16" s="230">
        <v>757946</v>
      </c>
      <c r="E16" s="721">
        <f>D16*100/644299-100</f>
        <v>17.638860218625197</v>
      </c>
    </row>
    <row r="17" spans="1:5">
      <c r="A17" s="2" t="s">
        <v>225</v>
      </c>
      <c r="B17" s="230">
        <v>254360</v>
      </c>
      <c r="C17" s="718">
        <f>B17*100/181710-100</f>
        <v>39.981288866875786</v>
      </c>
      <c r="D17" s="230">
        <v>503608</v>
      </c>
      <c r="E17" s="721">
        <f>D17*100/370312-100</f>
        <v>35.995592905441896</v>
      </c>
    </row>
    <row r="18" spans="1:5">
      <c r="A18" s="2" t="s">
        <v>157</v>
      </c>
      <c r="B18" s="230">
        <v>234445</v>
      </c>
      <c r="C18" s="718">
        <f>B18*100/200403-100</f>
        <v>16.98677165511495</v>
      </c>
      <c r="D18" s="230">
        <v>951534</v>
      </c>
      <c r="E18" s="721">
        <f>D18*100/856160-100</f>
        <v>11.139740235470001</v>
      </c>
    </row>
    <row r="19" spans="1:5">
      <c r="A19" s="2" t="s">
        <v>160</v>
      </c>
      <c r="B19" s="230">
        <v>148770</v>
      </c>
      <c r="C19" s="718">
        <f>B19*100/134882-100</f>
        <v>10.296407230023277</v>
      </c>
      <c r="D19" s="230">
        <v>749195</v>
      </c>
      <c r="E19" s="721">
        <f>D19*100/703132-100</f>
        <v>6.5511170022129619</v>
      </c>
    </row>
    <row r="20" spans="1:5">
      <c r="A20" s="2" t="s">
        <v>158</v>
      </c>
      <c r="B20" s="230">
        <v>287498</v>
      </c>
      <c r="C20" s="718">
        <f>B20*100/213879-100</f>
        <v>34.42086413345865</v>
      </c>
      <c r="D20" s="230">
        <v>1275397</v>
      </c>
      <c r="E20" s="721">
        <f>D20*100/1013100-100</f>
        <v>25.890534004540513</v>
      </c>
    </row>
    <row r="23" spans="1:5">
      <c r="A23" s="182" t="s">
        <v>463</v>
      </c>
      <c r="B23" s="91"/>
      <c r="C23" s="91"/>
      <c r="D23" s="91"/>
    </row>
    <row r="25" spans="1:5" ht="48.75">
      <c r="B25" s="722" t="s">
        <v>653</v>
      </c>
      <c r="C25" s="717" t="s">
        <v>566</v>
      </c>
      <c r="D25" s="722" t="s">
        <v>654</v>
      </c>
      <c r="E25" s="717" t="s">
        <v>566</v>
      </c>
    </row>
    <row r="26" spans="1:5">
      <c r="A26" s="2" t="s">
        <v>219</v>
      </c>
      <c r="B26" s="230">
        <v>721889</v>
      </c>
      <c r="C26" s="718">
        <f>B26*100/688920-100</f>
        <v>4.7856064564826113</v>
      </c>
      <c r="D26" s="230">
        <v>2601626</v>
      </c>
      <c r="E26" s="714">
        <f>D26*100/2443976-100</f>
        <v>6.4505543425958365</v>
      </c>
    </row>
    <row r="27" spans="1:5">
      <c r="A27" s="2" t="s">
        <v>68</v>
      </c>
      <c r="B27" s="230">
        <v>255204</v>
      </c>
      <c r="C27" s="718">
        <f>B27*100/235456-100</f>
        <v>8.3871296547975049</v>
      </c>
      <c r="D27" s="230">
        <v>578687</v>
      </c>
      <c r="E27" s="714">
        <f>D27*100/541626-100</f>
        <v>6.842544486416827</v>
      </c>
    </row>
    <row r="28" spans="1:5">
      <c r="A28" s="2" t="s">
        <v>226</v>
      </c>
      <c r="B28" s="230">
        <v>152357</v>
      </c>
      <c r="C28" s="718">
        <f>B28*100/154730-100</f>
        <v>-1.5336392425515442</v>
      </c>
      <c r="D28" s="230">
        <v>419187</v>
      </c>
      <c r="E28" s="714">
        <f>D28*100/433113-100</f>
        <v>-3.2153271778958441</v>
      </c>
    </row>
    <row r="29" spans="1:5">
      <c r="A29" s="2" t="s">
        <v>227</v>
      </c>
      <c r="B29" s="230">
        <v>57252</v>
      </c>
      <c r="C29" s="718">
        <f>B29*100/52614-100</f>
        <v>8.8151442581822295</v>
      </c>
      <c r="D29" s="230">
        <v>306600</v>
      </c>
      <c r="E29" s="714">
        <f>D29*100/279517-100</f>
        <v>9.6892138939670929</v>
      </c>
    </row>
    <row r="30" spans="1:5">
      <c r="A30" s="2" t="s">
        <v>294</v>
      </c>
      <c r="B30" s="230">
        <v>23506</v>
      </c>
      <c r="C30" s="718">
        <f>B30*100/24818-100</f>
        <v>-5.2864856152792328</v>
      </c>
      <c r="D30" s="230">
        <v>75816</v>
      </c>
      <c r="E30" s="714">
        <f>D30*100/82394-100</f>
        <v>-7.9835910381823965</v>
      </c>
    </row>
    <row r="31" spans="1:5">
      <c r="A31" s="2" t="s">
        <v>279</v>
      </c>
      <c r="B31" s="230">
        <v>6699</v>
      </c>
      <c r="C31" s="718">
        <f>B31*100/10224-100</f>
        <v>-34.477699530516432</v>
      </c>
      <c r="D31" s="230">
        <v>20895</v>
      </c>
      <c r="E31" s="714">
        <f>D31*100/35981-100</f>
        <v>-41.927684055473719</v>
      </c>
    </row>
    <row r="32" spans="1:5">
      <c r="B32" s="181"/>
      <c r="C32" s="91"/>
      <c r="D32" s="181"/>
      <c r="E32" s="91"/>
    </row>
    <row r="33" spans="1:6">
      <c r="A33" s="302" t="s">
        <v>14</v>
      </c>
    </row>
    <row r="36" spans="1:6">
      <c r="A36" s="182" t="s">
        <v>463</v>
      </c>
      <c r="B36" s="91"/>
      <c r="C36" s="91"/>
      <c r="D36" s="91"/>
    </row>
    <row r="37" spans="1:6" ht="48.75">
      <c r="B37" s="723" t="s">
        <v>655</v>
      </c>
      <c r="C37" s="716" t="s">
        <v>567</v>
      </c>
      <c r="D37" s="723" t="s">
        <v>656</v>
      </c>
      <c r="E37" s="716" t="s">
        <v>567</v>
      </c>
      <c r="F37" s="14"/>
    </row>
    <row r="38" spans="1:6">
      <c r="A38" s="2" t="s">
        <v>219</v>
      </c>
      <c r="B38" s="230">
        <v>665274</v>
      </c>
      <c r="C38" s="724">
        <f>B38*100/545177-100</f>
        <v>22.028992418975861</v>
      </c>
      <c r="D38" s="230">
        <v>2752794</v>
      </c>
      <c r="E38" s="721">
        <f>D38*100/2360493-100</f>
        <v>16.619451953469039</v>
      </c>
      <c r="F38" s="14"/>
    </row>
    <row r="39" spans="1:6">
      <c r="A39" s="2" t="s">
        <v>227</v>
      </c>
      <c r="B39" s="230">
        <v>89575</v>
      </c>
      <c r="C39" s="724">
        <f>B39*100/72765-100</f>
        <v>23.101765958908814</v>
      </c>
      <c r="D39" s="230">
        <v>500434</v>
      </c>
      <c r="E39" s="721">
        <f>D39*100/414837-100</f>
        <v>20.633887526908154</v>
      </c>
      <c r="F39" s="14"/>
    </row>
    <row r="40" spans="1:6">
      <c r="A40" s="2" t="s">
        <v>226</v>
      </c>
      <c r="B40" s="230">
        <v>150283</v>
      </c>
      <c r="C40" s="724">
        <f>B40*100/126023-100</f>
        <v>19.250454282154848</v>
      </c>
      <c r="D40" s="230">
        <v>494476</v>
      </c>
      <c r="E40" s="721">
        <f>D40*100/473053-100</f>
        <v>4.5286680350827453</v>
      </c>
      <c r="F40" s="725"/>
    </row>
    <row r="41" spans="1:6">
      <c r="A41" s="2" t="s">
        <v>68</v>
      </c>
      <c r="B41" s="230">
        <v>168420</v>
      </c>
      <c r="C41" s="724">
        <f>B41*100/121986-100</f>
        <v>38.0650238551965</v>
      </c>
      <c r="D41" s="230">
        <v>434794</v>
      </c>
      <c r="E41" s="721">
        <f>D41*100/332656-100</f>
        <v>30.70379010148622</v>
      </c>
      <c r="F41" s="14"/>
    </row>
    <row r="42" spans="1:6">
      <c r="A42" s="2" t="s">
        <v>279</v>
      </c>
      <c r="B42" s="230">
        <v>20693</v>
      </c>
      <c r="C42" s="724">
        <f>B42*100/16394-100</f>
        <v>26.2230084177138</v>
      </c>
      <c r="D42" s="230">
        <v>114895</v>
      </c>
      <c r="E42" s="721">
        <f>D42*100/91056-100</f>
        <v>26.180592163064489</v>
      </c>
      <c r="F42" s="14"/>
    </row>
    <row r="43" spans="1:6">
      <c r="A43" s="2" t="s">
        <v>294</v>
      </c>
      <c r="B43" s="230">
        <v>20667</v>
      </c>
      <c r="C43" s="724">
        <f>B43*100/15927-100</f>
        <v>29.760783575061225</v>
      </c>
      <c r="D43" s="230">
        <v>84407</v>
      </c>
      <c r="E43" s="721">
        <f>D43*100/73508-100</f>
        <v>14.826957610056041</v>
      </c>
      <c r="F43" s="14"/>
    </row>
    <row r="44" spans="1:6">
      <c r="B44" s="230"/>
      <c r="C44" s="724"/>
      <c r="D44" s="230"/>
      <c r="E44" s="721"/>
      <c r="F44" s="14"/>
    </row>
    <row r="45" spans="1:6">
      <c r="B45" s="230"/>
      <c r="C45" s="726"/>
      <c r="D45" s="156"/>
      <c r="E45" s="156"/>
      <c r="F45" s="14"/>
    </row>
    <row r="46" spans="1:6">
      <c r="A46" s="13" t="s">
        <v>309</v>
      </c>
      <c r="B46" s="13"/>
      <c r="C46" s="13"/>
      <c r="D46" s="13"/>
      <c r="E46" s="13"/>
      <c r="F46" s="13"/>
    </row>
    <row r="47" spans="1:6">
      <c r="A47" s="13"/>
      <c r="B47" s="13"/>
      <c r="C47" s="13"/>
      <c r="D47" s="13"/>
      <c r="E47" s="13"/>
      <c r="F47" s="13"/>
    </row>
    <row r="48" spans="1:6" ht="48.75">
      <c r="A48" s="727"/>
      <c r="B48" s="722" t="s">
        <v>653</v>
      </c>
      <c r="C48" s="716" t="s">
        <v>566</v>
      </c>
      <c r="D48" s="722" t="s">
        <v>654</v>
      </c>
      <c r="E48" s="716" t="s">
        <v>566</v>
      </c>
    </row>
    <row r="49" spans="1:6">
      <c r="A49" s="2" t="s">
        <v>228</v>
      </c>
      <c r="B49" s="230">
        <v>176590</v>
      </c>
      <c r="C49" s="718">
        <f>B49*100/184357-100</f>
        <v>-4.2130214746388788</v>
      </c>
      <c r="D49" s="230">
        <v>898155</v>
      </c>
      <c r="E49" s="718">
        <f>D49*100/926902-100</f>
        <v>-3.1014066211962046</v>
      </c>
    </row>
    <row r="50" spans="1:6">
      <c r="A50" s="2" t="s">
        <v>35</v>
      </c>
      <c r="B50" s="230">
        <v>129155</v>
      </c>
      <c r="C50" s="718">
        <f>B50*100/134909-100</f>
        <v>-4.2650972136773646</v>
      </c>
      <c r="D50" s="230">
        <v>236620</v>
      </c>
      <c r="E50" s="718">
        <f>D50*100/258427-100</f>
        <v>-8.4383597689095922</v>
      </c>
    </row>
    <row r="51" spans="1:6">
      <c r="A51" s="2" t="s">
        <v>230</v>
      </c>
      <c r="B51" s="230">
        <v>45432</v>
      </c>
      <c r="C51" s="718">
        <f>B51*100/37434-100</f>
        <v>21.36560346209329</v>
      </c>
      <c r="D51" s="230">
        <v>222266</v>
      </c>
      <c r="E51" s="718">
        <f>D51*100/184385-100</f>
        <v>20.544512839981564</v>
      </c>
    </row>
    <row r="52" spans="1:6">
      <c r="A52" s="2" t="s">
        <v>231</v>
      </c>
      <c r="B52" s="230">
        <v>51133</v>
      </c>
      <c r="C52" s="718">
        <f>B52*100/50693-100</f>
        <v>0.86796993667765321</v>
      </c>
      <c r="D52" s="230">
        <v>167475</v>
      </c>
      <c r="E52" s="718">
        <f>D52*100/152362-100</f>
        <v>9.9191399430304159</v>
      </c>
    </row>
    <row r="53" spans="1:6">
      <c r="A53" s="2" t="s">
        <v>31</v>
      </c>
      <c r="B53" s="230">
        <v>76435</v>
      </c>
      <c r="C53" s="718">
        <f>B53*100/78562-100</f>
        <v>-2.7074157989867871</v>
      </c>
      <c r="D53" s="230">
        <v>155840</v>
      </c>
      <c r="E53" s="718">
        <f>D53*100/160291-100</f>
        <v>-2.7768246501675122</v>
      </c>
    </row>
    <row r="54" spans="1:6">
      <c r="A54" s="2" t="s">
        <v>232</v>
      </c>
      <c r="B54" s="230">
        <v>42927</v>
      </c>
      <c r="C54" s="718">
        <f>B54*100/28811-100</f>
        <v>48.995175453819712</v>
      </c>
      <c r="D54" s="230">
        <v>154577</v>
      </c>
      <c r="E54" s="718">
        <f>D54*100/109720-100</f>
        <v>40.883157127232948</v>
      </c>
      <c r="F54" s="689"/>
    </row>
    <row r="55" spans="1:6">
      <c r="A55" s="2" t="s">
        <v>235</v>
      </c>
      <c r="B55" s="230">
        <v>37902</v>
      </c>
      <c r="C55" s="718">
        <f>B55*100/36951-100</f>
        <v>2.5736786555167726</v>
      </c>
      <c r="D55" s="230">
        <v>144279</v>
      </c>
      <c r="E55" s="718">
        <f>D55*100/131174-100</f>
        <v>9.9905469071614732</v>
      </c>
    </row>
    <row r="56" spans="1:6">
      <c r="A56" s="2" t="s">
        <v>33</v>
      </c>
      <c r="B56" s="230">
        <v>61476</v>
      </c>
      <c r="C56" s="718">
        <f>B56*100/59766-100</f>
        <v>2.8611585182210604</v>
      </c>
      <c r="D56" s="230">
        <v>131882</v>
      </c>
      <c r="E56" s="718">
        <f>D56*100/124970-100</f>
        <v>5.5309274225814136</v>
      </c>
    </row>
    <row r="57" spans="1:6">
      <c r="A57" s="2" t="s">
        <v>229</v>
      </c>
      <c r="B57" s="230">
        <v>44353</v>
      </c>
      <c r="C57" s="718">
        <f>B57*100/42832-100</f>
        <v>3.5510833022039634</v>
      </c>
      <c r="D57" s="230">
        <v>129430</v>
      </c>
      <c r="E57" s="718">
        <f>D57*100/127642-100</f>
        <v>1.4007928424813088</v>
      </c>
    </row>
    <row r="58" spans="1:6">
      <c r="A58" s="34" t="s">
        <v>291</v>
      </c>
      <c r="B58" s="235">
        <v>28843</v>
      </c>
      <c r="C58" s="718">
        <f>B58*100/26216-100</f>
        <v>10.020598108025638</v>
      </c>
      <c r="D58" s="235">
        <v>118766</v>
      </c>
      <c r="E58" s="718">
        <f>D58*100/108822-100</f>
        <v>9.1378581536821599</v>
      </c>
    </row>
    <row r="59" spans="1:6">
      <c r="A59" s="34"/>
      <c r="B59" s="235"/>
      <c r="C59" s="718"/>
      <c r="D59" s="235"/>
      <c r="E59" s="718"/>
    </row>
    <row r="60" spans="1:6">
      <c r="A60" s="34"/>
      <c r="B60" s="235"/>
      <c r="C60" s="718"/>
      <c r="D60" s="235"/>
      <c r="E60" s="718"/>
    </row>
    <row r="61" spans="1:6" ht="56.25" customHeight="1">
      <c r="B61" s="723" t="s">
        <v>655</v>
      </c>
      <c r="C61" s="716" t="s">
        <v>567</v>
      </c>
      <c r="D61" s="723" t="s">
        <v>656</v>
      </c>
      <c r="E61" s="716" t="s">
        <v>567</v>
      </c>
    </row>
    <row r="62" spans="1:6">
      <c r="A62" s="2" t="s">
        <v>228</v>
      </c>
      <c r="B62" s="713">
        <v>144148</v>
      </c>
      <c r="C62" s="714">
        <f>B62*100/161030-100</f>
        <v>-10.483760789914925</v>
      </c>
      <c r="D62" s="230">
        <v>723841</v>
      </c>
      <c r="E62" s="714">
        <f>D62*100/680320-100</f>
        <v>6.3971366415804312</v>
      </c>
    </row>
    <row r="63" spans="1:6">
      <c r="A63" s="2" t="s">
        <v>229</v>
      </c>
      <c r="B63" s="230">
        <v>120303</v>
      </c>
      <c r="C63" s="714">
        <f>B63*100/131995-100</f>
        <v>-8.8579112845183516</v>
      </c>
      <c r="D63" s="230">
        <v>598682</v>
      </c>
      <c r="E63" s="714">
        <f>D63*100/504073-100</f>
        <v>18.768908471590422</v>
      </c>
    </row>
    <row r="64" spans="1:6">
      <c r="A64" s="2" t="s">
        <v>230</v>
      </c>
      <c r="B64" s="230">
        <v>80232</v>
      </c>
      <c r="C64" s="714">
        <f>B64*100/78658-100</f>
        <v>2.0010679142617391</v>
      </c>
      <c r="D64" s="230">
        <v>404371</v>
      </c>
      <c r="E64" s="714">
        <f>D64*100/327537-100</f>
        <v>23.458113129203724</v>
      </c>
    </row>
    <row r="65" spans="1:6">
      <c r="A65" s="2" t="s">
        <v>231</v>
      </c>
      <c r="B65" s="230">
        <v>61445</v>
      </c>
      <c r="C65" s="714">
        <f>B65*100/64717-100</f>
        <v>-5.0558585842977948</v>
      </c>
      <c r="D65" s="230">
        <v>267451</v>
      </c>
      <c r="E65" s="714">
        <f>D65*100/230848-100</f>
        <v>15.855887856944832</v>
      </c>
    </row>
    <row r="66" spans="1:6">
      <c r="A66" s="2" t="s">
        <v>232</v>
      </c>
      <c r="B66" s="230">
        <v>57128</v>
      </c>
      <c r="C66" s="714">
        <f>B66*100/40989-100</f>
        <v>39.373978384444598</v>
      </c>
      <c r="D66" s="230">
        <v>209371</v>
      </c>
      <c r="E66" s="714">
        <f>D66*100/141583-100</f>
        <v>47.878629496479107</v>
      </c>
      <c r="F66" s="34"/>
    </row>
    <row r="67" spans="1:6">
      <c r="A67" s="2" t="s">
        <v>234</v>
      </c>
      <c r="B67" s="230">
        <v>38880</v>
      </c>
      <c r="C67" s="714">
        <f>B67*100/39218-100</f>
        <v>-0.86184915090009895</v>
      </c>
      <c r="D67" s="230">
        <v>175306</v>
      </c>
      <c r="E67" s="714">
        <f>D67*100/156491-100</f>
        <v>12.023055638982427</v>
      </c>
    </row>
    <row r="68" spans="1:6">
      <c r="A68" s="2" t="s">
        <v>233</v>
      </c>
      <c r="B68" s="230">
        <v>37052</v>
      </c>
      <c r="C68" s="714">
        <f>B68*100/37659-100</f>
        <v>-1.6118324968798987</v>
      </c>
      <c r="D68" s="230">
        <v>148997</v>
      </c>
      <c r="E68" s="714">
        <f>D68*100/119301-100</f>
        <v>24.891660589601088</v>
      </c>
    </row>
    <row r="69" spans="1:6">
      <c r="A69" s="2" t="s">
        <v>235</v>
      </c>
      <c r="B69" s="230">
        <v>33221</v>
      </c>
      <c r="C69" s="714">
        <f>B69*100/35183-100</f>
        <v>-5.5765568598470878</v>
      </c>
      <c r="D69" s="230">
        <v>143860</v>
      </c>
      <c r="E69" s="714">
        <f>D69*100/130212-100</f>
        <v>10.481368844653332</v>
      </c>
    </row>
    <row r="70" spans="1:6">
      <c r="A70" s="34" t="s">
        <v>293</v>
      </c>
      <c r="B70" s="235">
        <v>25076</v>
      </c>
      <c r="C70" s="714">
        <f>B70*100/21463-100</f>
        <v>16.833620649489816</v>
      </c>
      <c r="D70" s="230">
        <v>116515</v>
      </c>
      <c r="E70" s="714">
        <f>D70*100/90172-100</f>
        <v>29.214168478019786</v>
      </c>
    </row>
    <row r="71" spans="1:6">
      <c r="A71" s="34" t="s">
        <v>292</v>
      </c>
      <c r="B71" s="230">
        <v>26310</v>
      </c>
      <c r="C71" s="714">
        <f>B71*100/24619-100</f>
        <v>6.8686786628213952</v>
      </c>
      <c r="D71" s="230">
        <v>109319</v>
      </c>
      <c r="E71" s="714">
        <f>D71*100/92770-100</f>
        <v>17.838740972297074</v>
      </c>
    </row>
    <row r="72" spans="1:6">
      <c r="A72" s="34"/>
      <c r="B72" s="179"/>
      <c r="C72" s="180"/>
      <c r="D72" s="181"/>
      <c r="E72" s="76"/>
    </row>
    <row r="73" spans="1:6">
      <c r="A73" s="704" t="s">
        <v>707</v>
      </c>
      <c r="B73" s="233"/>
    </row>
    <row r="74" spans="1:6">
      <c r="A74" s="302" t="s">
        <v>14</v>
      </c>
    </row>
  </sheetData>
  <customSheetViews>
    <customSheetView guid="{00BB8FC3-0B7F-4485-B1CD-FF164EC3970C}" scale="112" showPageBreaks="1" fitToPage="1">
      <selection activeCell="I11" sqref="I11"/>
      <rowBreaks count="1" manualBreakCount="1">
        <brk id="34" max="16383" man="1"/>
      </rowBreaks>
      <pageMargins left="0.7" right="0.7" top="0.78740157499999996" bottom="0.78740157499999996" header="0.3" footer="0.3"/>
      <pageSetup paperSize="9" scale="62" orientation="portrait" r:id="rId1"/>
    </customSheetView>
    <customSheetView guid="{5DDDE19F-F10F-4514-A83C-F71CDD7BE512}" scale="112" fitToPage="1">
      <selection activeCell="H12" sqref="H12"/>
      <rowBreaks count="1" manualBreakCount="1">
        <brk id="34" max="16383" man="1"/>
      </rowBreaks>
      <pageMargins left="0.7" right="0.7" top="0.78740157499999996" bottom="0.78740157499999996" header="0.3" footer="0.3"/>
      <pageSetup paperSize="9" scale="62" orientation="portrait" r:id="rId2"/>
    </customSheetView>
    <customSheetView guid="{9A6D0F5E-68D7-4772-8712-9975EE0A4B2C}" scale="112" fitToPage="1">
      <selection activeCell="I11" sqref="I11"/>
      <rowBreaks count="1" manualBreakCount="1">
        <brk id="34" max="16383" man="1"/>
      </rowBreaks>
      <pageMargins left="0.7" right="0.7" top="0.78740157499999996" bottom="0.78740157499999996" header="0.3" footer="0.3"/>
      <pageSetup paperSize="9" scale="62" orientation="portrait" r:id="rId3"/>
    </customSheetView>
  </customSheetViews>
  <mergeCells count="1">
    <mergeCell ref="A1:F2"/>
  </mergeCells>
  <pageMargins left="0.7" right="0.7" top="0.78740157499999996" bottom="0.78740157499999996" header="0.3" footer="0.3"/>
  <pageSetup paperSize="9" scale="58" orientation="portrait" r:id="rId4"/>
  <rowBreaks count="1" manualBreakCount="1">
    <brk id="34" max="16383" man="1"/>
  </rowBreaks>
  <ignoredErrors>
    <ignoredError sqref="C12" formula="1"/>
  </ignoredErrors>
  <drawing r:id="rId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I43"/>
  <sheetViews>
    <sheetView showGridLines="0" topLeftCell="A10" zoomScaleNormal="100" workbookViewId="0">
      <selection activeCell="A42" sqref="A42:C43"/>
    </sheetView>
  </sheetViews>
  <sheetFormatPr baseColWidth="10" defaultRowHeight="15"/>
  <cols>
    <col min="1" max="1" width="26.42578125" customWidth="1"/>
    <col min="2" max="4" width="12.7109375" customWidth="1"/>
  </cols>
  <sheetData>
    <row r="1" spans="1:9" ht="39.75" customHeight="1">
      <c r="A1" s="734" t="s">
        <v>236</v>
      </c>
      <c r="B1" s="389"/>
      <c r="C1" s="45"/>
      <c r="D1" s="431"/>
    </row>
    <row r="2" spans="1:9" ht="15.75" customHeight="1">
      <c r="A2" s="654" t="s">
        <v>237</v>
      </c>
      <c r="B2" s="531"/>
      <c r="C2" s="26"/>
      <c r="D2" s="39"/>
    </row>
    <row r="3" spans="1:9" ht="15.75">
      <c r="A3" s="22"/>
      <c r="B3" s="21"/>
      <c r="C3" s="21"/>
      <c r="D3" s="21"/>
    </row>
    <row r="4" spans="1:9">
      <c r="A4" s="33"/>
      <c r="B4" s="182">
        <v>2012</v>
      </c>
      <c r="C4" s="158">
        <v>2021</v>
      </c>
      <c r="D4" s="158">
        <v>2022</v>
      </c>
      <c r="E4" s="84"/>
    </row>
    <row r="5" spans="1:9" ht="15.75">
      <c r="A5" s="129" t="s">
        <v>238</v>
      </c>
      <c r="B5" s="150">
        <v>193388</v>
      </c>
      <c r="C5" s="150">
        <v>219740</v>
      </c>
      <c r="D5" s="150">
        <v>220292</v>
      </c>
      <c r="E5" s="157"/>
    </row>
    <row r="6" spans="1:9" ht="15.75">
      <c r="A6" s="129" t="s">
        <v>325</v>
      </c>
      <c r="B6" s="150">
        <v>39622</v>
      </c>
      <c r="C6" s="150">
        <v>46991</v>
      </c>
      <c r="D6" s="150">
        <v>46597</v>
      </c>
      <c r="E6" s="157"/>
    </row>
    <row r="7" spans="1:9" ht="15.75">
      <c r="A7" s="129" t="s">
        <v>327</v>
      </c>
      <c r="B7" s="150">
        <v>17389</v>
      </c>
      <c r="C7" s="150">
        <v>23269</v>
      </c>
      <c r="D7" s="150">
        <v>23470</v>
      </c>
      <c r="E7" s="157"/>
    </row>
    <row r="8" spans="1:9" ht="15.75">
      <c r="A8" s="129" t="s">
        <v>326</v>
      </c>
      <c r="B8" s="150">
        <v>14106</v>
      </c>
      <c r="C8" s="150">
        <v>12005</v>
      </c>
      <c r="D8" s="150">
        <v>12308</v>
      </c>
      <c r="E8" s="157"/>
    </row>
    <row r="9" spans="1:9" ht="15.75">
      <c r="A9" s="21"/>
      <c r="B9" s="21"/>
      <c r="C9" s="27"/>
      <c r="D9" s="93"/>
      <c r="E9" s="33"/>
    </row>
    <row r="10" spans="1:9" ht="15.75">
      <c r="A10" s="124"/>
      <c r="B10" s="27"/>
      <c r="C10" s="55"/>
      <c r="D10" s="39"/>
      <c r="I10" s="146"/>
    </row>
    <row r="11" spans="1:9" ht="15.75">
      <c r="A11" s="39"/>
      <c r="B11" s="27"/>
      <c r="C11" s="55"/>
      <c r="D11" s="39"/>
    </row>
    <row r="12" spans="1:9" ht="15.75">
      <c r="A12" s="39"/>
      <c r="B12" s="27"/>
      <c r="C12" s="55"/>
      <c r="D12" s="39"/>
    </row>
    <row r="13" spans="1:9" ht="15.75">
      <c r="A13" s="39"/>
      <c r="B13" s="27"/>
      <c r="C13" s="55"/>
      <c r="D13" s="39"/>
    </row>
    <row r="14" spans="1:9" ht="15.75">
      <c r="A14" s="39"/>
      <c r="B14" s="27"/>
      <c r="C14" s="55"/>
      <c r="D14" s="39"/>
    </row>
    <row r="15" spans="1:9" ht="15.75">
      <c r="A15" s="39"/>
      <c r="B15" s="27"/>
      <c r="C15" s="55"/>
      <c r="D15" s="39"/>
    </row>
    <row r="16" spans="1:9" ht="15.75">
      <c r="A16" s="21"/>
      <c r="B16" s="21"/>
      <c r="C16" s="21"/>
      <c r="D16" s="39"/>
    </row>
    <row r="17" spans="1:7" ht="15.75">
      <c r="B17" s="21"/>
      <c r="C17" s="21"/>
      <c r="D17" s="39"/>
    </row>
    <row r="18" spans="1:7" ht="15.75">
      <c r="B18" s="21"/>
      <c r="C18" s="21"/>
      <c r="D18" s="39"/>
    </row>
    <row r="19" spans="1:7" ht="15.75">
      <c r="A19" s="21"/>
      <c r="B19" s="21"/>
      <c r="C19" s="21"/>
      <c r="D19" s="39"/>
    </row>
    <row r="25" spans="1:7">
      <c r="A25" s="66" t="s">
        <v>14</v>
      </c>
    </row>
    <row r="26" spans="1:7" s="146" customFormat="1">
      <c r="A26" s="66"/>
    </row>
    <row r="28" spans="1:7" ht="17.25">
      <c r="A28" s="182" t="s">
        <v>569</v>
      </c>
      <c r="B28" s="156"/>
      <c r="C28" s="156"/>
      <c r="D28" s="156"/>
      <c r="E28" s="156"/>
      <c r="F28" s="156"/>
      <c r="G28" s="156"/>
    </row>
    <row r="29" spans="1:7">
      <c r="A29" s="156"/>
      <c r="B29" s="156"/>
      <c r="C29" s="156"/>
      <c r="D29" s="156"/>
      <c r="E29" s="156"/>
      <c r="F29" s="156"/>
      <c r="G29" s="156"/>
    </row>
    <row r="30" spans="1:7">
      <c r="A30" s="172" t="s">
        <v>25</v>
      </c>
      <c r="B30" s="594" t="s">
        <v>671</v>
      </c>
      <c r="C30" s="592"/>
      <c r="D30" s="594" t="s">
        <v>564</v>
      </c>
      <c r="E30" s="593"/>
      <c r="F30" s="594" t="s">
        <v>652</v>
      </c>
      <c r="G30" s="137"/>
    </row>
    <row r="31" spans="1:7">
      <c r="A31" s="172" t="s">
        <v>328</v>
      </c>
      <c r="B31" s="150">
        <v>132</v>
      </c>
      <c r="C31" s="203">
        <f t="shared" ref="C31:C38" si="0">B31/$B$40*100</f>
        <v>0.81416147535927963</v>
      </c>
      <c r="D31" s="5">
        <v>431</v>
      </c>
      <c r="E31" s="203">
        <f>D31/$D$40*100</f>
        <v>1.8522497743779276</v>
      </c>
      <c r="F31" s="5">
        <v>444</v>
      </c>
      <c r="G31" s="203">
        <f>F31/$F$40*100</f>
        <v>1.9999099139678393</v>
      </c>
    </row>
    <row r="32" spans="1:7">
      <c r="A32" s="172" t="s">
        <v>329</v>
      </c>
      <c r="B32" s="150">
        <v>320</v>
      </c>
      <c r="C32" s="203">
        <f t="shared" si="0"/>
        <v>1.9737247887497686</v>
      </c>
      <c r="D32" s="5">
        <v>442</v>
      </c>
      <c r="E32" s="203">
        <f>D32/$D$40*100</f>
        <v>1.8995229704757404</v>
      </c>
      <c r="F32" s="5">
        <v>435</v>
      </c>
      <c r="G32" s="203">
        <f t="shared" ref="G32:G39" si="1">F32/$F$40*100</f>
        <v>1.9593711994955181</v>
      </c>
    </row>
    <row r="33" spans="1:7">
      <c r="A33" s="172" t="s">
        <v>330</v>
      </c>
      <c r="B33" s="150">
        <v>5502</v>
      </c>
      <c r="C33" s="203">
        <f t="shared" si="0"/>
        <v>33.935730586566336</v>
      </c>
      <c r="D33" s="5">
        <v>6865</v>
      </c>
      <c r="E33" s="203">
        <f t="shared" ref="E33:E39" si="2">D33/$D$40*100</f>
        <v>29.502771928316644</v>
      </c>
      <c r="F33" s="5">
        <v>6997</v>
      </c>
      <c r="G33" s="203">
        <f t="shared" si="1"/>
        <v>31.516598351425611</v>
      </c>
    </row>
    <row r="34" spans="1:7">
      <c r="A34" s="172" t="s">
        <v>112</v>
      </c>
      <c r="B34" s="150">
        <v>2992</v>
      </c>
      <c r="C34" s="203">
        <f t="shared" si="0"/>
        <v>18.454326774810337</v>
      </c>
      <c r="D34" s="5">
        <v>4129</v>
      </c>
      <c r="E34" s="203">
        <f t="shared" si="2"/>
        <v>17.744638789806181</v>
      </c>
      <c r="F34" s="5">
        <v>3897</v>
      </c>
      <c r="G34" s="203">
        <f t="shared" si="1"/>
        <v>17.553263366515022</v>
      </c>
    </row>
    <row r="35" spans="1:7">
      <c r="A35" s="172" t="s">
        <v>120</v>
      </c>
      <c r="B35" s="150">
        <v>1502</v>
      </c>
      <c r="C35" s="203">
        <f t="shared" si="0"/>
        <v>9.2641707271942266</v>
      </c>
      <c r="D35" s="5">
        <v>2787</v>
      </c>
      <c r="E35" s="203">
        <f t="shared" si="2"/>
        <v>11.97730886587305</v>
      </c>
      <c r="F35" s="5">
        <v>1757</v>
      </c>
      <c r="G35" s="203">
        <f t="shared" si="1"/>
        <v>7.9140579253186791</v>
      </c>
    </row>
    <row r="36" spans="1:7">
      <c r="A36" s="172" t="s">
        <v>331</v>
      </c>
      <c r="B36" s="150">
        <v>247</v>
      </c>
      <c r="C36" s="203">
        <f t="shared" si="0"/>
        <v>1.5234688213162277</v>
      </c>
      <c r="D36" s="5">
        <v>360</v>
      </c>
      <c r="E36" s="203">
        <f t="shared" si="2"/>
        <v>1.5471227813829558</v>
      </c>
      <c r="F36" s="5">
        <v>366</v>
      </c>
      <c r="G36" s="203">
        <f t="shared" si="1"/>
        <v>1.6485743885410569</v>
      </c>
    </row>
    <row r="37" spans="1:7">
      <c r="A37" s="172" t="s">
        <v>332</v>
      </c>
      <c r="B37" s="150">
        <v>38</v>
      </c>
      <c r="C37" s="203">
        <f t="shared" si="0"/>
        <v>0.23437981866403507</v>
      </c>
      <c r="D37" s="5">
        <v>106</v>
      </c>
      <c r="E37" s="203">
        <f t="shared" si="2"/>
        <v>0.45554170785164816</v>
      </c>
      <c r="F37" s="5">
        <v>106</v>
      </c>
      <c r="G37" s="203">
        <f t="shared" si="1"/>
        <v>0.4774559704517814</v>
      </c>
    </row>
    <row r="38" spans="1:7">
      <c r="A38" s="172" t="s">
        <v>7</v>
      </c>
      <c r="B38" s="150">
        <v>1727</v>
      </c>
      <c r="C38" s="203">
        <f t="shared" si="0"/>
        <v>10.651945969283908</v>
      </c>
      <c r="D38" s="5">
        <v>2521</v>
      </c>
      <c r="E38" s="203">
        <f t="shared" si="2"/>
        <v>10.83415703296231</v>
      </c>
      <c r="F38" s="5">
        <v>2499</v>
      </c>
      <c r="G38" s="203">
        <f t="shared" si="1"/>
        <v>11.256249718481151</v>
      </c>
    </row>
    <row r="39" spans="1:7">
      <c r="A39" s="172" t="s">
        <v>555</v>
      </c>
      <c r="B39" s="150">
        <v>3753</v>
      </c>
      <c r="C39" s="203">
        <f>B39/$B$40*100</f>
        <v>23.148091038055881</v>
      </c>
      <c r="D39" s="5">
        <v>5628</v>
      </c>
      <c r="E39" s="203">
        <f t="shared" si="2"/>
        <v>24.186686148953545</v>
      </c>
      <c r="F39" s="5">
        <v>5700</v>
      </c>
      <c r="G39" s="203">
        <f t="shared" si="1"/>
        <v>25.674519165803346</v>
      </c>
    </row>
    <row r="40" spans="1:7">
      <c r="A40" s="499" t="s">
        <v>256</v>
      </c>
      <c r="B40" s="471">
        <f>SUM(B31:B39)</f>
        <v>16213</v>
      </c>
      <c r="C40" s="500">
        <v>1</v>
      </c>
      <c r="D40" s="501">
        <f>SUM(D31:D39)</f>
        <v>23269</v>
      </c>
      <c r="E40" s="500">
        <v>1</v>
      </c>
      <c r="F40" s="501">
        <f>SUM(F31:F39)</f>
        <v>22201</v>
      </c>
      <c r="G40" s="500">
        <v>1</v>
      </c>
    </row>
    <row r="41" spans="1:7">
      <c r="A41" s="156"/>
      <c r="B41" s="230"/>
      <c r="C41" s="156"/>
      <c r="D41" s="156"/>
      <c r="E41" s="156"/>
      <c r="F41" s="156"/>
      <c r="G41" s="156"/>
    </row>
    <row r="42" spans="1:7" s="9" customFormat="1">
      <c r="A42" s="66" t="s">
        <v>709</v>
      </c>
      <c r="B42" s="746"/>
      <c r="C42" s="66"/>
    </row>
    <row r="43" spans="1:7">
      <c r="A43" s="746" t="s">
        <v>239</v>
      </c>
      <c r="B43" s="66"/>
      <c r="C43" s="66"/>
    </row>
  </sheetData>
  <customSheetViews>
    <customSheetView guid="{00BB8FC3-0B7F-4485-B1CD-FF164EC3970C}" fitToPage="1">
      <selection activeCell="J25" sqref="J25"/>
      <pageMargins left="0.7" right="0.7" top="0.78740157499999996" bottom="0.78740157499999996" header="0.3" footer="0.3"/>
      <pageSetup paperSize="9" scale="88" orientation="portrait" r:id="rId1"/>
    </customSheetView>
    <customSheetView guid="{5DDDE19F-F10F-4514-A83C-F71CDD7BE512}" fitToPage="1">
      <selection activeCell="J25" sqref="J25"/>
      <pageMargins left="0.7" right="0.7" top="0.78740157499999996" bottom="0.78740157499999996" header="0.3" footer="0.3"/>
      <pageSetup paperSize="9" scale="88" orientation="portrait" r:id="rId2"/>
    </customSheetView>
    <customSheetView guid="{9A6D0F5E-68D7-4772-8712-9975EE0A4B2C}" fitToPage="1">
      <selection activeCell="J25" sqref="J25"/>
      <pageMargins left="0.7" right="0.7" top="0.78740157499999996" bottom="0.78740157499999996" header="0.3" footer="0.3"/>
      <pageSetup paperSize="9" scale="88" orientation="portrait" r:id="rId3"/>
    </customSheetView>
  </customSheetViews>
  <pageMargins left="0.7" right="0.7" top="0.78740157499999996" bottom="0.78740157499999996" header="0.3" footer="0.3"/>
  <pageSetup paperSize="9" scale="88" orientation="portrait" r:id="rId4"/>
  <ignoredErrors>
    <ignoredError sqref="B30 D30 F30" numberStoredAsText="1"/>
  </ignoredErrors>
  <drawing r:id="rId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P43"/>
  <sheetViews>
    <sheetView showGridLines="0" tabSelected="1" topLeftCell="A2" zoomScaleNormal="100" workbookViewId="0">
      <selection activeCell="H26" sqref="H26"/>
    </sheetView>
  </sheetViews>
  <sheetFormatPr baseColWidth="10" defaultRowHeight="15"/>
  <cols>
    <col min="1" max="1" width="32.42578125" customWidth="1"/>
    <col min="2" max="2" width="11.42578125" customWidth="1"/>
    <col min="3" max="3" width="11.28515625" customWidth="1"/>
    <col min="4" max="4" width="12.7109375" customWidth="1"/>
    <col min="5" max="8" width="10.85546875"/>
    <col min="9" max="9" width="25.140625" bestFit="1" customWidth="1"/>
    <col min="10" max="11" width="8" bestFit="1" customWidth="1"/>
    <col min="12" max="13" width="7.85546875" customWidth="1"/>
  </cols>
  <sheetData>
    <row r="1" spans="1:16" ht="39.75" customHeight="1">
      <c r="A1" s="756" t="s">
        <v>236</v>
      </c>
      <c r="B1" s="756"/>
      <c r="C1" s="115"/>
      <c r="D1" s="115"/>
      <c r="E1" s="115"/>
    </row>
    <row r="2" spans="1:16" s="22" customFormat="1" ht="17.25">
      <c r="A2" s="233" t="s">
        <v>715</v>
      </c>
    </row>
    <row r="3" spans="1:16" ht="15.75">
      <c r="A3" s="22"/>
      <c r="B3" s="22"/>
      <c r="C3" s="22"/>
      <c r="D3" s="22"/>
      <c r="E3" s="22"/>
      <c r="F3" s="2"/>
      <c r="G3" s="2"/>
      <c r="I3" s="129"/>
      <c r="J3" s="129"/>
      <c r="K3" s="129"/>
      <c r="L3" s="129"/>
      <c r="M3" s="129"/>
      <c r="N3" s="129"/>
      <c r="O3" s="129"/>
    </row>
    <row r="4" spans="1:16" ht="15.75">
      <c r="A4" s="140"/>
      <c r="B4" s="140"/>
      <c r="C4" s="140"/>
      <c r="D4" s="140"/>
      <c r="E4" s="140"/>
      <c r="F4" s="129"/>
      <c r="G4" s="129"/>
      <c r="H4" s="129"/>
      <c r="I4" s="665"/>
      <c r="J4" s="665"/>
      <c r="K4" s="665"/>
      <c r="L4" s="665"/>
      <c r="M4" s="665"/>
      <c r="N4" s="129"/>
      <c r="O4" s="129"/>
      <c r="P4" s="129"/>
    </row>
    <row r="5" spans="1:16" ht="15.75">
      <c r="A5" s="140"/>
      <c r="B5" s="729"/>
      <c r="C5" s="140"/>
      <c r="D5" s="140"/>
      <c r="E5" s="140"/>
      <c r="F5" s="129"/>
      <c r="G5" s="129"/>
      <c r="H5" s="129"/>
      <c r="I5" s="736" t="s">
        <v>25</v>
      </c>
      <c r="J5" s="737">
        <v>2012</v>
      </c>
      <c r="K5" s="737">
        <v>2021</v>
      </c>
      <c r="L5" s="665">
        <v>2022</v>
      </c>
      <c r="M5" s="665"/>
      <c r="N5" s="129"/>
      <c r="O5" s="129"/>
      <c r="P5" s="129"/>
    </row>
    <row r="6" spans="1:16" ht="15.75">
      <c r="A6" s="140"/>
      <c r="B6" s="729"/>
      <c r="C6" s="140"/>
      <c r="D6" s="140"/>
      <c r="E6" s="140"/>
      <c r="F6" s="129"/>
      <c r="G6" s="129"/>
      <c r="H6" s="129"/>
      <c r="I6" s="736" t="s">
        <v>328</v>
      </c>
      <c r="J6" s="736">
        <v>132</v>
      </c>
      <c r="K6" s="736">
        <v>431</v>
      </c>
      <c r="L6" s="667">
        <v>445</v>
      </c>
      <c r="M6" s="667"/>
      <c r="N6" s="129"/>
      <c r="O6" s="129"/>
      <c r="P6" s="129"/>
    </row>
    <row r="7" spans="1:16" ht="15.75">
      <c r="A7" s="140"/>
      <c r="B7" s="729"/>
      <c r="C7" s="140"/>
      <c r="D7" s="140"/>
      <c r="E7" s="140"/>
      <c r="F7" s="129"/>
      <c r="G7" s="129"/>
      <c r="H7" s="129"/>
      <c r="I7" s="736" t="s">
        <v>329</v>
      </c>
      <c r="J7" s="736">
        <v>320</v>
      </c>
      <c r="K7" s="736">
        <v>442</v>
      </c>
      <c r="L7" s="667">
        <v>441</v>
      </c>
      <c r="M7" s="667"/>
      <c r="N7" s="129"/>
      <c r="O7" s="129"/>
      <c r="P7" s="129"/>
    </row>
    <row r="8" spans="1:16" ht="15.75">
      <c r="A8" s="140"/>
      <c r="B8" s="729"/>
      <c r="C8" s="140"/>
      <c r="D8" s="140"/>
      <c r="E8" s="140"/>
      <c r="F8" s="129"/>
      <c r="G8" s="129"/>
      <c r="H8" s="129"/>
      <c r="I8" s="736" t="s">
        <v>330</v>
      </c>
      <c r="J8" s="736">
        <v>5502</v>
      </c>
      <c r="K8" s="736">
        <v>6865</v>
      </c>
      <c r="L8" s="667">
        <v>7077</v>
      </c>
      <c r="M8" s="667"/>
      <c r="N8" s="129"/>
      <c r="O8" s="129"/>
      <c r="P8" s="129"/>
    </row>
    <row r="9" spans="1:16" ht="15.75">
      <c r="A9" s="140"/>
      <c r="B9" s="729"/>
      <c r="C9" s="140"/>
      <c r="D9" s="140"/>
      <c r="E9" s="140"/>
      <c r="F9" s="129"/>
      <c r="G9" s="129"/>
      <c r="H9" s="129"/>
      <c r="I9" s="736" t="s">
        <v>112</v>
      </c>
      <c r="J9" s="736">
        <v>2992</v>
      </c>
      <c r="K9" s="736">
        <v>4129</v>
      </c>
      <c r="L9" s="667">
        <v>3955</v>
      </c>
      <c r="M9" s="667"/>
      <c r="N9" s="129"/>
      <c r="O9" s="129"/>
      <c r="P9" s="129"/>
    </row>
    <row r="10" spans="1:16" ht="15.75">
      <c r="A10" s="140"/>
      <c r="B10" s="729"/>
      <c r="C10" s="140"/>
      <c r="D10" s="140"/>
      <c r="E10" s="140"/>
      <c r="F10" s="129"/>
      <c r="G10" s="129"/>
      <c r="H10" s="129"/>
      <c r="I10" s="736" t="s">
        <v>120</v>
      </c>
      <c r="J10" s="736">
        <v>1502</v>
      </c>
      <c r="K10" s="736">
        <v>2787</v>
      </c>
      <c r="L10" s="667">
        <v>2844</v>
      </c>
      <c r="M10" s="667"/>
      <c r="N10" s="129"/>
      <c r="O10" s="129"/>
      <c r="P10" s="129"/>
    </row>
    <row r="11" spans="1:16" ht="15.75">
      <c r="A11" s="140"/>
      <c r="B11" s="729"/>
      <c r="C11" s="140"/>
      <c r="D11" s="140"/>
      <c r="E11" s="140"/>
      <c r="F11" s="129"/>
      <c r="G11" s="129"/>
      <c r="H11" s="129"/>
      <c r="I11" s="736" t="s">
        <v>331</v>
      </c>
      <c r="J11" s="736">
        <v>247</v>
      </c>
      <c r="K11" s="736">
        <v>360</v>
      </c>
      <c r="L11" s="667">
        <v>366</v>
      </c>
      <c r="M11" s="667"/>
      <c r="N11" s="129"/>
      <c r="O11" s="129"/>
      <c r="P11" s="129"/>
    </row>
    <row r="12" spans="1:16" ht="15.75">
      <c r="A12" s="140"/>
      <c r="B12" s="729"/>
      <c r="C12" s="140"/>
      <c r="D12" s="140"/>
      <c r="E12" s="140"/>
      <c r="F12" s="129"/>
      <c r="G12" s="129"/>
      <c r="H12" s="129"/>
      <c r="I12" s="736" t="s">
        <v>332</v>
      </c>
      <c r="J12" s="736">
        <v>38</v>
      </c>
      <c r="K12" s="736">
        <v>106</v>
      </c>
      <c r="L12" s="667">
        <v>106</v>
      </c>
      <c r="M12" s="667"/>
      <c r="N12" s="129"/>
      <c r="O12" s="129"/>
      <c r="P12" s="129"/>
    </row>
    <row r="13" spans="1:16" ht="15.75">
      <c r="A13" s="140"/>
      <c r="B13" s="729"/>
      <c r="C13" s="140"/>
      <c r="D13" s="140"/>
      <c r="E13" s="140"/>
      <c r="F13" s="129"/>
      <c r="G13" s="129"/>
      <c r="H13" s="129"/>
      <c r="I13" s="736" t="s">
        <v>7</v>
      </c>
      <c r="J13" s="736">
        <v>1727</v>
      </c>
      <c r="K13" s="736">
        <v>2521</v>
      </c>
      <c r="L13" s="667">
        <v>2531</v>
      </c>
      <c r="M13" s="667"/>
      <c r="N13" s="129"/>
      <c r="O13" s="129"/>
      <c r="P13" s="129"/>
    </row>
    <row r="14" spans="1:16" ht="15.75">
      <c r="A14" s="140"/>
      <c r="B14" s="729"/>
      <c r="C14" s="140"/>
      <c r="D14" s="140"/>
      <c r="E14" s="140"/>
      <c r="F14" s="129"/>
      <c r="G14" s="129"/>
      <c r="H14" s="129"/>
      <c r="I14" s="736" t="s">
        <v>333</v>
      </c>
      <c r="J14" s="736">
        <v>3753</v>
      </c>
      <c r="K14" s="736">
        <v>5628</v>
      </c>
      <c r="L14" s="667">
        <v>5705</v>
      </c>
      <c r="M14" s="667"/>
      <c r="N14" s="129"/>
      <c r="O14" s="129"/>
      <c r="P14" s="129"/>
    </row>
    <row r="15" spans="1:16" ht="15.75">
      <c r="A15" s="140"/>
      <c r="B15" s="140"/>
      <c r="C15" s="140"/>
      <c r="D15" s="140"/>
      <c r="E15" s="140"/>
      <c r="F15" s="129"/>
      <c r="G15" s="129"/>
      <c r="H15" s="129"/>
      <c r="I15" s="736" t="s">
        <v>256</v>
      </c>
      <c r="J15" s="736">
        <f>SUM(J6:J14)</f>
        <v>16213</v>
      </c>
      <c r="K15" s="736">
        <f>SUM(K6:K14)</f>
        <v>23269</v>
      </c>
      <c r="L15" s="667">
        <v>23470</v>
      </c>
      <c r="M15" s="667"/>
      <c r="N15" s="129"/>
      <c r="O15" s="129"/>
      <c r="P15" s="129"/>
    </row>
    <row r="16" spans="1:16" ht="15.75">
      <c r="A16" s="141"/>
      <c r="B16" s="141"/>
      <c r="C16" s="141"/>
      <c r="D16" s="141"/>
      <c r="E16" s="141"/>
      <c r="F16" s="129"/>
      <c r="G16" s="129"/>
      <c r="H16" s="129"/>
      <c r="I16" s="665"/>
      <c r="J16" s="665"/>
      <c r="K16" s="665"/>
      <c r="L16" s="665"/>
      <c r="M16" s="665"/>
      <c r="N16" s="129"/>
      <c r="O16" s="129"/>
      <c r="P16" s="129"/>
    </row>
    <row r="17" spans="1:16">
      <c r="A17" s="129"/>
      <c r="B17" s="129"/>
      <c r="C17" s="129"/>
      <c r="D17" s="129"/>
      <c r="E17" s="129"/>
      <c r="F17" s="129"/>
      <c r="G17" s="129"/>
      <c r="H17" s="129"/>
      <c r="I17" s="665"/>
      <c r="J17" s="665"/>
      <c r="K17" s="665"/>
      <c r="L17" s="665"/>
      <c r="M17" s="665"/>
      <c r="N17" s="129"/>
      <c r="O17" s="129"/>
      <c r="P17" s="129"/>
    </row>
    <row r="18" spans="1:16">
      <c r="A18" s="129"/>
      <c r="B18" s="129"/>
      <c r="C18" s="129"/>
      <c r="D18" s="129"/>
      <c r="E18" s="129"/>
      <c r="F18" s="129"/>
      <c r="G18" s="129"/>
      <c r="H18" s="129"/>
      <c r="I18" s="129"/>
      <c r="J18" s="129"/>
      <c r="K18" s="129"/>
      <c r="L18" s="129"/>
      <c r="M18" s="129"/>
      <c r="N18" s="129"/>
      <c r="O18" s="129"/>
      <c r="P18" s="129"/>
    </row>
    <row r="19" spans="1:16">
      <c r="A19" s="129"/>
      <c r="B19" s="129"/>
      <c r="C19" s="129"/>
      <c r="D19" s="129"/>
      <c r="E19" s="129"/>
      <c r="F19" s="129"/>
      <c r="G19" s="129"/>
      <c r="H19" s="129"/>
      <c r="I19" s="129"/>
      <c r="J19" s="129"/>
      <c r="K19" s="129"/>
      <c r="L19" s="129"/>
      <c r="M19" s="129"/>
      <c r="N19" s="129"/>
      <c r="O19" s="129"/>
      <c r="P19" s="129"/>
    </row>
    <row r="20" spans="1:16">
      <c r="H20" s="129"/>
      <c r="I20" s="129"/>
      <c r="J20" s="129"/>
      <c r="K20" s="129"/>
      <c r="L20" s="129"/>
      <c r="M20" s="129"/>
      <c r="N20" s="129"/>
      <c r="O20" s="129"/>
      <c r="P20" s="129"/>
    </row>
    <row r="21" spans="1:16">
      <c r="A21" s="302" t="s">
        <v>239</v>
      </c>
      <c r="B21" s="66"/>
      <c r="C21" s="66"/>
      <c r="I21" s="129"/>
      <c r="J21" s="129"/>
      <c r="K21" s="129"/>
      <c r="L21" s="129"/>
      <c r="M21" s="129"/>
      <c r="N21" s="129"/>
      <c r="O21" s="129"/>
    </row>
    <row r="22" spans="1:16" s="146" customFormat="1" ht="16.5">
      <c r="A22" s="302"/>
      <c r="B22" s="32"/>
      <c r="C22" s="32"/>
      <c r="I22" s="129"/>
      <c r="J22" s="129"/>
      <c r="K22" s="129"/>
      <c r="L22" s="129"/>
      <c r="M22" s="129"/>
      <c r="N22" s="129"/>
      <c r="O22" s="129"/>
    </row>
    <row r="23" spans="1:16">
      <c r="I23" s="129"/>
      <c r="J23" s="129"/>
      <c r="K23" s="129"/>
      <c r="L23" s="129"/>
      <c r="M23" s="129"/>
      <c r="N23" s="129"/>
      <c r="O23" s="129"/>
    </row>
    <row r="24" spans="1:16" ht="15.75">
      <c r="A24" s="4" t="s">
        <v>426</v>
      </c>
      <c r="B24" s="26"/>
      <c r="C24" s="26"/>
      <c r="D24" s="39"/>
      <c r="E24" s="146"/>
      <c r="I24" s="129"/>
      <c r="J24" s="129"/>
      <c r="K24" s="129"/>
      <c r="L24" s="129"/>
      <c r="M24" s="129"/>
      <c r="N24" s="129"/>
      <c r="O24" s="129"/>
    </row>
    <row r="25" spans="1:16" ht="17.25">
      <c r="A25" s="129"/>
      <c r="B25" s="641" t="s">
        <v>426</v>
      </c>
      <c r="C25" s="641" t="s">
        <v>427</v>
      </c>
      <c r="D25" s="641" t="s">
        <v>693</v>
      </c>
      <c r="E25" s="641" t="s">
        <v>694</v>
      </c>
      <c r="F25" s="9"/>
      <c r="I25" s="129"/>
      <c r="J25" s="129"/>
      <c r="K25" s="129"/>
      <c r="L25" s="129"/>
      <c r="M25" s="129"/>
      <c r="N25" s="129"/>
      <c r="O25" s="129"/>
    </row>
    <row r="26" spans="1:16">
      <c r="A26" s="129"/>
      <c r="B26" s="150"/>
      <c r="C26" s="150"/>
      <c r="D26" s="150"/>
      <c r="E26" s="150"/>
      <c r="F26" s="9"/>
      <c r="I26" s="129"/>
      <c r="J26" s="129"/>
      <c r="K26" s="129"/>
      <c r="L26" s="129"/>
      <c r="M26" s="129"/>
      <c r="N26" s="129"/>
      <c r="O26" s="129"/>
    </row>
    <row r="27" spans="1:16">
      <c r="A27" s="129">
        <v>2011</v>
      </c>
      <c r="B27" s="150">
        <v>37</v>
      </c>
      <c r="C27" s="150">
        <v>103</v>
      </c>
      <c r="D27" s="150">
        <v>132</v>
      </c>
      <c r="E27" s="150">
        <v>387881</v>
      </c>
      <c r="F27" s="9"/>
      <c r="G27" s="33" t="s">
        <v>0</v>
      </c>
      <c r="H27" s="146"/>
      <c r="I27" s="129"/>
      <c r="J27" s="129"/>
      <c r="K27" s="129"/>
      <c r="L27" s="129"/>
      <c r="M27" s="129"/>
      <c r="N27" s="129"/>
      <c r="O27" s="129"/>
    </row>
    <row r="28" spans="1:16" s="146" customFormat="1">
      <c r="A28" s="129">
        <v>2012</v>
      </c>
      <c r="B28" s="150">
        <v>40</v>
      </c>
      <c r="C28" s="150">
        <v>102</v>
      </c>
      <c r="D28" s="150">
        <v>130</v>
      </c>
      <c r="E28" s="150">
        <v>389487</v>
      </c>
      <c r="F28" s="9"/>
      <c r="G28" s="33"/>
      <c r="I28" s="129"/>
      <c r="J28" s="129"/>
      <c r="K28" s="129"/>
      <c r="L28" s="129"/>
      <c r="M28" s="129"/>
      <c r="N28" s="129"/>
      <c r="O28" s="129"/>
    </row>
    <row r="29" spans="1:16">
      <c r="A29" s="327">
        <v>2014</v>
      </c>
      <c r="B29" s="150">
        <v>41</v>
      </c>
      <c r="C29" s="150">
        <v>103</v>
      </c>
      <c r="D29" s="327">
        <v>127</v>
      </c>
      <c r="E29" s="150">
        <v>389967</v>
      </c>
      <c r="F29" s="9"/>
      <c r="I29" s="129"/>
      <c r="J29" s="129"/>
      <c r="K29" s="129"/>
      <c r="L29" s="129"/>
      <c r="M29" s="129"/>
      <c r="N29" s="129"/>
      <c r="O29" s="129"/>
    </row>
    <row r="30" spans="1:16" s="146" customFormat="1">
      <c r="A30" s="327">
        <v>2016</v>
      </c>
      <c r="B30" s="150">
        <v>42</v>
      </c>
      <c r="C30" s="150">
        <v>102</v>
      </c>
      <c r="D30" s="327">
        <v>125</v>
      </c>
      <c r="E30" s="150">
        <v>390411</v>
      </c>
      <c r="F30" s="9"/>
      <c r="I30" s="129"/>
      <c r="J30" s="129"/>
      <c r="K30" s="129"/>
      <c r="L30" s="129"/>
      <c r="M30" s="129"/>
      <c r="N30" s="129"/>
      <c r="O30" s="129"/>
    </row>
    <row r="31" spans="1:16" s="9" customFormat="1">
      <c r="A31" s="327">
        <v>2018</v>
      </c>
      <c r="B31" s="150">
        <v>49</v>
      </c>
      <c r="C31" s="150">
        <v>98</v>
      </c>
      <c r="D31" s="327">
        <v>121</v>
      </c>
      <c r="E31" s="150">
        <v>397470</v>
      </c>
      <c r="I31" s="129"/>
      <c r="J31" s="129"/>
      <c r="K31" s="129"/>
      <c r="L31" s="129"/>
      <c r="M31" s="129"/>
      <c r="N31" s="129"/>
      <c r="O31" s="129"/>
    </row>
    <row r="32" spans="1:16" s="146" customFormat="1">
      <c r="A32" s="327">
        <v>2019</v>
      </c>
      <c r="B32" s="150">
        <v>49</v>
      </c>
      <c r="C32" s="150">
        <v>98</v>
      </c>
      <c r="D32" s="327">
        <v>118</v>
      </c>
      <c r="E32" s="150">
        <v>396669</v>
      </c>
      <c r="F32" s="9"/>
      <c r="I32" s="129"/>
      <c r="J32" s="129"/>
      <c r="K32" s="129"/>
      <c r="L32" s="129"/>
      <c r="M32" s="129"/>
      <c r="N32" s="129"/>
      <c r="O32" s="129"/>
    </row>
    <row r="33" spans="1:15" s="146" customFormat="1">
      <c r="A33" s="327">
        <v>2020</v>
      </c>
      <c r="B33" s="150">
        <v>50</v>
      </c>
      <c r="C33" s="150">
        <v>96</v>
      </c>
      <c r="D33" s="327">
        <v>117</v>
      </c>
      <c r="E33" s="150">
        <v>395157</v>
      </c>
      <c r="F33" s="9"/>
      <c r="I33" s="129"/>
      <c r="J33" s="129"/>
      <c r="K33" s="129"/>
      <c r="L33" s="129"/>
      <c r="M33" s="129"/>
      <c r="N33" s="129"/>
      <c r="O33" s="129"/>
    </row>
    <row r="34" spans="1:15" s="146" customFormat="1">
      <c r="A34" s="327">
        <v>2021</v>
      </c>
      <c r="B34" s="150">
        <v>50</v>
      </c>
      <c r="C34" s="150">
        <v>95</v>
      </c>
      <c r="D34" s="327">
        <v>116</v>
      </c>
      <c r="E34" s="150">
        <v>392811</v>
      </c>
      <c r="F34" s="9"/>
      <c r="I34" s="129"/>
      <c r="J34" s="129"/>
      <c r="K34" s="129"/>
      <c r="L34" s="129"/>
      <c r="M34" s="129"/>
      <c r="N34" s="129"/>
      <c r="O34" s="129"/>
    </row>
    <row r="35" spans="1:15" s="146" customFormat="1">
      <c r="A35" s="642">
        <v>2022</v>
      </c>
      <c r="B35" s="238">
        <v>51</v>
      </c>
      <c r="C35" s="238">
        <v>95</v>
      </c>
      <c r="D35" s="642">
        <v>112</v>
      </c>
      <c r="E35" s="238">
        <v>390920</v>
      </c>
      <c r="F35" s="9"/>
    </row>
    <row r="36" spans="1:15" s="146" customFormat="1">
      <c r="A36" s="643">
        <v>2023</v>
      </c>
      <c r="B36" s="471">
        <v>51</v>
      </c>
      <c r="C36" s="471">
        <v>95</v>
      </c>
      <c r="D36" s="643">
        <v>103</v>
      </c>
      <c r="E36" s="471">
        <v>359723</v>
      </c>
      <c r="F36" s="9"/>
    </row>
    <row r="37" spans="1:15" ht="17.25">
      <c r="A37" s="97"/>
      <c r="B37" s="195"/>
      <c r="C37" s="176"/>
      <c r="D37" s="177"/>
      <c r="E37" s="129"/>
    </row>
    <row r="38" spans="1:15" ht="17.25">
      <c r="A38" s="66" t="s">
        <v>709</v>
      </c>
      <c r="B38" s="195"/>
      <c r="C38" s="176"/>
      <c r="D38" s="177"/>
      <c r="E38" s="129"/>
    </row>
    <row r="39" spans="1:15" ht="15.75">
      <c r="A39" s="728" t="s">
        <v>710</v>
      </c>
      <c r="B39" s="352"/>
      <c r="C39" s="140"/>
      <c r="D39" s="177"/>
      <c r="E39" s="129"/>
    </row>
    <row r="40" spans="1:15" ht="15.75">
      <c r="A40" s="352" t="s">
        <v>711</v>
      </c>
      <c r="B40" s="140"/>
      <c r="C40" s="140"/>
      <c r="D40" s="177"/>
      <c r="E40" s="129"/>
    </row>
    <row r="41" spans="1:15">
      <c r="A41" s="129"/>
      <c r="B41" s="146"/>
      <c r="C41" s="146"/>
      <c r="D41" s="146"/>
      <c r="E41" s="146"/>
    </row>
    <row r="42" spans="1:15" ht="16.5">
      <c r="A42" s="66" t="s">
        <v>565</v>
      </c>
      <c r="B42" s="66"/>
      <c r="C42" s="66"/>
      <c r="D42" s="32"/>
      <c r="E42" s="146"/>
    </row>
    <row r="43" spans="1:15">
      <c r="B43" s="9"/>
      <c r="C43" s="9"/>
      <c r="D43" s="9"/>
    </row>
  </sheetData>
  <customSheetViews>
    <customSheetView guid="{00BB8FC3-0B7F-4485-B1CD-FF164EC3970C}" fitToPage="1">
      <selection activeCell="E39" sqref="E39"/>
      <pageMargins left="0.7" right="0.7" top="0.78740157499999996" bottom="0.78740157499999996" header="0.3" footer="0.3"/>
      <pageSetup paperSize="9" scale="54" orientation="portrait" r:id="rId1"/>
    </customSheetView>
    <customSheetView guid="{5DDDE19F-F10F-4514-A83C-F71CDD7BE512}" fitToPage="1">
      <selection activeCell="E39" sqref="E39"/>
      <pageMargins left="0.7" right="0.7" top="0.78740157499999996" bottom="0.78740157499999996" header="0.3" footer="0.3"/>
      <pageSetup paperSize="9" scale="54" orientation="portrait" r:id="rId2"/>
    </customSheetView>
    <customSheetView guid="{9A6D0F5E-68D7-4772-8712-9975EE0A4B2C}" fitToPage="1">
      <selection activeCell="E39" sqref="E39"/>
      <pageMargins left="0.7" right="0.7" top="0.78740157499999996" bottom="0.78740157499999996" header="0.3" footer="0.3"/>
      <pageSetup paperSize="9" scale="54" orientation="portrait" r:id="rId3"/>
    </customSheetView>
  </customSheetViews>
  <mergeCells count="1">
    <mergeCell ref="A1:B1"/>
  </mergeCells>
  <pageMargins left="0.7" right="0.7" top="0.78740157499999996" bottom="0.78740157499999996" header="0.3" footer="0.3"/>
  <pageSetup paperSize="9" scale="54" orientation="portrait" r:id="rId4"/>
  <ignoredErrors>
    <ignoredError sqref="J15:K15" formulaRange="1"/>
  </ignoredErrors>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41"/>
  <sheetViews>
    <sheetView showGridLines="0" topLeftCell="A22" zoomScaleNormal="100" workbookViewId="0">
      <selection activeCell="E37" sqref="E37"/>
    </sheetView>
  </sheetViews>
  <sheetFormatPr baseColWidth="10" defaultRowHeight="15"/>
  <cols>
    <col min="1" max="5" width="11.7109375" customWidth="1"/>
    <col min="6" max="6" width="11.7109375" style="2" customWidth="1"/>
    <col min="7" max="8" width="11.7109375" customWidth="1"/>
  </cols>
  <sheetData>
    <row r="1" spans="1:8" s="644" customFormat="1" ht="39.950000000000003" customHeight="1">
      <c r="A1" s="756" t="s">
        <v>2</v>
      </c>
      <c r="B1" s="756"/>
      <c r="C1" s="756"/>
      <c r="D1" s="756"/>
      <c r="E1" s="756"/>
      <c r="F1" s="748"/>
      <c r="G1" s="57"/>
      <c r="H1" s="305"/>
    </row>
    <row r="2" spans="1:8" s="115" customFormat="1" ht="16.5" customHeight="1">
      <c r="A2" s="57"/>
      <c r="B2" s="57"/>
      <c r="C2" s="57"/>
      <c r="D2" s="57"/>
      <c r="E2" s="249"/>
      <c r="F2" s="250"/>
      <c r="G2" s="34"/>
    </row>
    <row r="3" spans="1:8" ht="16.5" customHeight="1">
      <c r="A3" s="762" t="s">
        <v>672</v>
      </c>
      <c r="B3" s="763"/>
      <c r="C3" s="763"/>
      <c r="D3" s="251" t="s">
        <v>3</v>
      </c>
      <c r="E3" s="251" t="s">
        <v>4</v>
      </c>
      <c r="F3" s="57"/>
      <c r="G3" s="115"/>
      <c r="H3" s="115"/>
    </row>
    <row r="4" spans="1:8" ht="16.5" customHeight="1">
      <c r="A4" s="252"/>
      <c r="B4" s="252"/>
      <c r="C4" s="57"/>
      <c r="D4" s="251"/>
      <c r="E4" s="251"/>
      <c r="F4" s="57"/>
    </row>
    <row r="5" spans="1:8">
      <c r="A5" s="760" t="s">
        <v>12</v>
      </c>
      <c r="B5" s="760"/>
      <c r="C5" s="760"/>
      <c r="D5" s="253">
        <v>60546</v>
      </c>
      <c r="E5" s="655">
        <f t="shared" ref="E5:E11" si="0">D5/$D$12</f>
        <v>0.23271796409257059</v>
      </c>
      <c r="F5" s="57"/>
    </row>
    <row r="6" spans="1:8">
      <c r="A6" s="760" t="s">
        <v>322</v>
      </c>
      <c r="B6" s="760"/>
      <c r="C6" s="760"/>
      <c r="D6" s="253">
        <v>9794</v>
      </c>
      <c r="E6" s="655">
        <f t="shared" si="0"/>
        <v>3.7644761674142574E-2</v>
      </c>
      <c r="F6" s="57"/>
      <c r="G6" s="166"/>
      <c r="H6" s="166"/>
    </row>
    <row r="7" spans="1:8">
      <c r="A7" s="760" t="s">
        <v>5</v>
      </c>
      <c r="B7" s="760"/>
      <c r="C7" s="760"/>
      <c r="D7" s="253">
        <v>7195</v>
      </c>
      <c r="E7" s="655">
        <f t="shared" si="0"/>
        <v>2.7655101107357142E-2</v>
      </c>
      <c r="F7" s="57"/>
    </row>
    <row r="8" spans="1:8">
      <c r="A8" s="760" t="s">
        <v>6</v>
      </c>
      <c r="B8" s="760"/>
      <c r="C8" s="760"/>
      <c r="D8" s="253">
        <v>40871</v>
      </c>
      <c r="E8" s="655">
        <f t="shared" si="0"/>
        <v>0.15709404271838689</v>
      </c>
      <c r="F8" s="57"/>
    </row>
    <row r="9" spans="1:8">
      <c r="A9" s="760" t="s">
        <v>7</v>
      </c>
      <c r="B9" s="760"/>
      <c r="C9" s="760"/>
      <c r="D9" s="253">
        <v>48010</v>
      </c>
      <c r="E9" s="655">
        <f t="shared" si="0"/>
        <v>0.18453389911941853</v>
      </c>
      <c r="F9" s="57"/>
    </row>
    <row r="10" spans="1:8">
      <c r="A10" s="760" t="s">
        <v>8</v>
      </c>
      <c r="B10" s="760"/>
      <c r="C10" s="760"/>
      <c r="D10" s="253">
        <v>93742</v>
      </c>
      <c r="E10" s="655">
        <f t="shared" si="0"/>
        <v>0.36031195107795316</v>
      </c>
      <c r="F10" s="57"/>
    </row>
    <row r="11" spans="1:8">
      <c r="A11" s="760" t="s">
        <v>9</v>
      </c>
      <c r="B11" s="760"/>
      <c r="C11" s="760"/>
      <c r="D11" s="253">
        <v>11</v>
      </c>
      <c r="E11" s="655">
        <f t="shared" si="0"/>
        <v>4.2280210171081102E-5</v>
      </c>
      <c r="F11" s="57"/>
    </row>
    <row r="12" spans="1:8">
      <c r="A12" s="761" t="s">
        <v>10</v>
      </c>
      <c r="B12" s="761"/>
      <c r="C12" s="761"/>
      <c r="D12" s="254">
        <f>SUM(D5:D11)</f>
        <v>260169</v>
      </c>
      <c r="E12" s="655">
        <f>SUM(E5:E11)</f>
        <v>0.99999999999999989</v>
      </c>
      <c r="F12" s="57"/>
    </row>
    <row r="13" spans="1:8">
      <c r="A13" s="57"/>
      <c r="B13" s="57"/>
      <c r="C13" s="57"/>
      <c r="D13" s="92"/>
      <c r="E13" s="92"/>
      <c r="F13" s="57"/>
    </row>
    <row r="14" spans="1:8" ht="16.5" customHeight="1">
      <c r="A14" s="757" t="s">
        <v>11</v>
      </c>
      <c r="B14" s="758"/>
      <c r="C14" s="758"/>
      <c r="D14" s="758"/>
      <c r="E14" s="758"/>
      <c r="F14" s="758"/>
      <c r="G14" s="758"/>
      <c r="H14" s="758"/>
    </row>
    <row r="15" spans="1:8">
      <c r="A15" s="255"/>
      <c r="B15" s="255"/>
      <c r="C15" s="255"/>
      <c r="D15" s="255"/>
      <c r="E15" s="255"/>
      <c r="F15" s="255"/>
    </row>
    <row r="19" spans="1:7">
      <c r="A19" s="57"/>
      <c r="B19" s="57"/>
      <c r="C19" s="57"/>
      <c r="D19" s="57"/>
      <c r="E19" s="57"/>
      <c r="F19" s="57"/>
    </row>
    <row r="20" spans="1:7">
      <c r="A20" s="57"/>
      <c r="B20" s="57"/>
      <c r="C20" s="57"/>
      <c r="D20" s="57"/>
      <c r="E20" s="57"/>
      <c r="F20" s="57"/>
    </row>
    <row r="21" spans="1:7">
      <c r="A21" s="57"/>
      <c r="B21" s="57"/>
      <c r="C21" s="57"/>
      <c r="D21" s="57"/>
      <c r="E21" s="57"/>
      <c r="F21" s="57"/>
    </row>
    <row r="22" spans="1:7">
      <c r="A22" s="9"/>
      <c r="B22" s="9"/>
      <c r="C22" s="9"/>
      <c r="D22" s="9"/>
      <c r="E22" s="9"/>
      <c r="F22" s="233"/>
    </row>
    <row r="23" spans="1:7">
      <c r="A23" s="9"/>
      <c r="B23" s="9"/>
      <c r="C23" s="9"/>
      <c r="D23" s="9"/>
      <c r="E23" s="9"/>
      <c r="F23" s="233"/>
    </row>
    <row r="24" spans="1:7">
      <c r="A24" s="9"/>
      <c r="B24" s="9"/>
      <c r="C24" s="9"/>
      <c r="D24" s="9"/>
      <c r="E24" s="9"/>
      <c r="F24" s="233"/>
    </row>
    <row r="25" spans="1:7">
      <c r="A25" s="9"/>
      <c r="B25" s="9"/>
      <c r="C25" s="9"/>
      <c r="D25" s="9"/>
      <c r="E25" s="9"/>
      <c r="F25" s="233"/>
    </row>
    <row r="26" spans="1:7">
      <c r="A26" s="9"/>
      <c r="B26" s="9"/>
      <c r="C26" s="9"/>
      <c r="D26" s="9"/>
      <c r="E26" s="9"/>
      <c r="F26" s="233"/>
    </row>
    <row r="27" spans="1:7" ht="20.25">
      <c r="A27" s="9"/>
      <c r="B27" s="9"/>
      <c r="C27" s="9"/>
      <c r="D27" s="9"/>
      <c r="E27" s="9"/>
      <c r="F27" s="759"/>
      <c r="G27" s="759"/>
    </row>
    <row r="28" spans="1:7">
      <c r="A28" s="9"/>
      <c r="B28" s="9"/>
      <c r="C28" s="9"/>
      <c r="D28" s="9"/>
      <c r="E28" s="9"/>
      <c r="F28" s="233"/>
    </row>
    <row r="29" spans="1:7">
      <c r="A29" s="9"/>
      <c r="B29" s="9"/>
      <c r="C29" s="9"/>
      <c r="D29" s="9"/>
      <c r="E29" s="9"/>
      <c r="F29" s="233"/>
    </row>
    <row r="30" spans="1:7" ht="30">
      <c r="A30" s="656" t="s">
        <v>12</v>
      </c>
      <c r="B30" s="657" t="s">
        <v>323</v>
      </c>
      <c r="C30" s="656" t="s">
        <v>5</v>
      </c>
      <c r="D30" s="656" t="s">
        <v>13</v>
      </c>
      <c r="E30" s="656" t="s">
        <v>7</v>
      </c>
      <c r="F30" s="656" t="s">
        <v>8</v>
      </c>
    </row>
    <row r="31" spans="1:7">
      <c r="A31" s="658">
        <v>0.23300000000000001</v>
      </c>
      <c r="B31" s="658">
        <v>3.7999999999999999E-2</v>
      </c>
      <c r="C31" s="658">
        <v>2.8000000000000001E-2</v>
      </c>
      <c r="D31" s="658">
        <v>0.157</v>
      </c>
      <c r="E31" s="658">
        <v>0.185</v>
      </c>
      <c r="F31" s="658">
        <v>0.36</v>
      </c>
    </row>
    <row r="32" spans="1:7">
      <c r="A32" s="9"/>
      <c r="B32" s="9"/>
      <c r="C32" s="9"/>
      <c r="D32" s="9"/>
      <c r="E32" s="9"/>
      <c r="F32" s="233"/>
    </row>
    <row r="33" spans="1:6">
      <c r="A33" s="9"/>
      <c r="B33" s="9"/>
      <c r="C33" s="9"/>
      <c r="D33" s="9"/>
      <c r="E33" s="9"/>
      <c r="F33" s="233"/>
    </row>
    <row r="34" spans="1:6">
      <c r="A34" s="256" t="s">
        <v>14</v>
      </c>
      <c r="B34" s="9"/>
      <c r="C34" s="9"/>
      <c r="D34" s="9"/>
      <c r="E34" s="9"/>
      <c r="F34" s="233"/>
    </row>
    <row r="35" spans="1:6">
      <c r="A35" s="9"/>
      <c r="B35" s="9"/>
      <c r="C35" s="9"/>
      <c r="D35" s="9"/>
      <c r="E35" s="9"/>
      <c r="F35" s="233"/>
    </row>
    <row r="36" spans="1:6">
      <c r="B36" s="57"/>
      <c r="C36" s="57"/>
      <c r="D36" s="57"/>
      <c r="E36" s="57"/>
      <c r="F36" s="57"/>
    </row>
    <row r="37" spans="1:6">
      <c r="A37" s="9"/>
      <c r="B37" s="9"/>
      <c r="C37" s="9"/>
      <c r="D37" s="9"/>
      <c r="E37" s="9"/>
      <c r="F37" s="233"/>
    </row>
    <row r="41" spans="1:6">
      <c r="A41" s="57"/>
      <c r="B41" s="57"/>
      <c r="C41" s="57"/>
      <c r="D41" s="57"/>
      <c r="E41" s="57"/>
      <c r="F41" s="57"/>
    </row>
  </sheetData>
  <customSheetViews>
    <customSheetView guid="{00BB8FC3-0B7F-4485-B1CD-FF164EC3970C}" fitToPage="1">
      <selection activeCell="F10" sqref="F10"/>
      <pageMargins left="0.7" right="0.7" top="0.78740157499999996" bottom="0.78740157499999996" header="0.3" footer="0.3"/>
      <pageSetup paperSize="9" scale="70" orientation="portrait" r:id="rId1"/>
    </customSheetView>
    <customSheetView guid="{5DDDE19F-F10F-4514-A83C-F71CDD7BE512}" fitToPage="1">
      <selection activeCell="F10" sqref="F10"/>
      <pageMargins left="0.7" right="0.7" top="0.78740157499999996" bottom="0.78740157499999996" header="0.3" footer="0.3"/>
      <pageSetup paperSize="9" scale="70" orientation="portrait" r:id="rId2"/>
    </customSheetView>
    <customSheetView guid="{9A6D0F5E-68D7-4772-8712-9975EE0A4B2C}" fitToPage="1">
      <selection activeCell="F10" sqref="F10"/>
      <pageMargins left="0.7" right="0.7" top="0.78740157499999996" bottom="0.78740157499999996" header="0.3" footer="0.3"/>
      <pageSetup paperSize="9" scale="70" orientation="portrait" r:id="rId3"/>
    </customSheetView>
  </customSheetViews>
  <mergeCells count="12">
    <mergeCell ref="A14:H14"/>
    <mergeCell ref="A1:E1"/>
    <mergeCell ref="F27:G27"/>
    <mergeCell ref="A5:C5"/>
    <mergeCell ref="A6:C6"/>
    <mergeCell ref="A7:C7"/>
    <mergeCell ref="A8:C8"/>
    <mergeCell ref="A9:C9"/>
    <mergeCell ref="A10:C10"/>
    <mergeCell ref="A11:C11"/>
    <mergeCell ref="A12:C12"/>
    <mergeCell ref="A3:C3"/>
  </mergeCells>
  <pageMargins left="0.7" right="0.7" top="0.78740157499999996" bottom="0.78740157499999996" header="0.3" footer="0.3"/>
  <pageSetup paperSize="9" scale="83" orientation="portrait" r:id="rId4"/>
  <drawing r:id="rId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U93"/>
  <sheetViews>
    <sheetView showGridLines="0" topLeftCell="A66" zoomScaleNormal="100" workbookViewId="0">
      <selection activeCell="C101" sqref="C101"/>
    </sheetView>
  </sheetViews>
  <sheetFormatPr baseColWidth="10" defaultRowHeight="15"/>
  <sheetData>
    <row r="1" spans="1:11" ht="39.75" customHeight="1">
      <c r="A1" s="756" t="s">
        <v>290</v>
      </c>
      <c r="B1" s="756"/>
      <c r="C1" s="756"/>
      <c r="D1" s="756"/>
      <c r="E1" s="756"/>
      <c r="F1" s="756"/>
      <c r="G1" s="756"/>
    </row>
    <row r="2" spans="1:11" ht="15" customHeight="1">
      <c r="A2" s="756"/>
      <c r="B2" s="756"/>
      <c r="C2" s="756"/>
      <c r="D2" s="756"/>
      <c r="E2" s="756"/>
      <c r="F2" s="756"/>
      <c r="G2" s="756"/>
    </row>
    <row r="3" spans="1:11" s="146" customFormat="1"/>
    <row r="4" spans="1:11">
      <c r="A4" t="s">
        <v>172</v>
      </c>
      <c r="B4" s="813" t="s">
        <v>285</v>
      </c>
      <c r="C4" s="813"/>
      <c r="D4" s="813" t="s">
        <v>421</v>
      </c>
      <c r="E4" s="813"/>
    </row>
    <row r="5" spans="1:11">
      <c r="B5" t="s">
        <v>25</v>
      </c>
      <c r="C5" t="s">
        <v>68</v>
      </c>
      <c r="D5" t="s">
        <v>25</v>
      </c>
      <c r="E5" t="s">
        <v>68</v>
      </c>
    </row>
    <row r="7" spans="1:11">
      <c r="B7" s="811" t="s">
        <v>249</v>
      </c>
      <c r="C7" s="811"/>
      <c r="D7" s="812"/>
      <c r="E7" s="812"/>
    </row>
    <row r="8" spans="1:11">
      <c r="A8" s="129">
        <v>2010</v>
      </c>
      <c r="B8" s="150">
        <v>5329</v>
      </c>
      <c r="C8" s="150">
        <v>113651</v>
      </c>
      <c r="D8" s="129">
        <v>100</v>
      </c>
      <c r="E8" s="129">
        <v>100</v>
      </c>
    </row>
    <row r="9" spans="1:11">
      <c r="A9" s="149">
        <v>2012</v>
      </c>
      <c r="B9" s="150">
        <v>6086</v>
      </c>
      <c r="C9" s="150">
        <v>131982</v>
      </c>
      <c r="D9" s="129">
        <v>114</v>
      </c>
      <c r="E9" s="129">
        <v>116</v>
      </c>
      <c r="G9" t="s">
        <v>0</v>
      </c>
      <c r="H9" s="5"/>
      <c r="I9" s="5"/>
    </row>
    <row r="10" spans="1:11">
      <c r="A10" s="149">
        <v>2014</v>
      </c>
      <c r="B10" s="150">
        <v>6699</v>
      </c>
      <c r="C10" s="150">
        <v>129847</v>
      </c>
      <c r="D10" s="129">
        <v>126</v>
      </c>
      <c r="E10" s="129">
        <v>114</v>
      </c>
      <c r="G10" s="149" t="s">
        <v>0</v>
      </c>
      <c r="H10" s="150" t="s">
        <v>0</v>
      </c>
      <c r="I10" s="150" t="s">
        <v>0</v>
      </c>
      <c r="J10" s="129" t="s">
        <v>0</v>
      </c>
      <c r="K10" s="129" t="s">
        <v>0</v>
      </c>
    </row>
    <row r="11" spans="1:11">
      <c r="A11" s="149">
        <v>2015</v>
      </c>
      <c r="B11" s="150">
        <v>7078</v>
      </c>
      <c r="C11" s="150">
        <v>133529</v>
      </c>
      <c r="D11" s="129">
        <v>133</v>
      </c>
      <c r="E11" s="129">
        <v>117</v>
      </c>
    </row>
    <row r="12" spans="1:11" s="146" customFormat="1">
      <c r="A12" s="149">
        <v>2016</v>
      </c>
      <c r="B12" s="150">
        <v>7166</v>
      </c>
      <c r="C12" s="150">
        <v>135667</v>
      </c>
      <c r="D12" s="129">
        <v>134</v>
      </c>
      <c r="E12" s="129">
        <v>119</v>
      </c>
    </row>
    <row r="13" spans="1:11">
      <c r="A13" s="149">
        <v>2017</v>
      </c>
      <c r="B13" s="150">
        <v>7447</v>
      </c>
      <c r="C13" s="150">
        <v>147542</v>
      </c>
      <c r="D13" s="129">
        <v>140</v>
      </c>
      <c r="E13" s="129">
        <v>130</v>
      </c>
    </row>
    <row r="14" spans="1:11">
      <c r="A14" s="149">
        <v>2018</v>
      </c>
      <c r="B14" s="150">
        <v>8008</v>
      </c>
      <c r="C14" s="150">
        <v>156056</v>
      </c>
      <c r="D14" s="129">
        <v>150</v>
      </c>
      <c r="E14" s="129">
        <v>137</v>
      </c>
    </row>
    <row r="15" spans="1:11">
      <c r="A15" s="149">
        <v>2019</v>
      </c>
      <c r="B15" s="150">
        <v>7930</v>
      </c>
      <c r="C15" s="150">
        <v>157817</v>
      </c>
      <c r="D15" s="129">
        <v>149</v>
      </c>
      <c r="E15" s="129">
        <v>139</v>
      </c>
    </row>
    <row r="16" spans="1:11" s="146" customFormat="1">
      <c r="A16" s="149">
        <v>2020</v>
      </c>
      <c r="B16" s="150">
        <v>7627</v>
      </c>
      <c r="C16" s="150">
        <v>144421</v>
      </c>
      <c r="D16" s="129">
        <v>143</v>
      </c>
      <c r="E16" s="129">
        <v>127</v>
      </c>
    </row>
    <row r="17" spans="1:11" s="146" customFormat="1">
      <c r="A17" s="149">
        <v>2021</v>
      </c>
      <c r="B17" s="150">
        <v>9178</v>
      </c>
      <c r="C17" s="150">
        <v>178446</v>
      </c>
      <c r="D17" s="129">
        <v>172</v>
      </c>
      <c r="E17" s="129">
        <v>157</v>
      </c>
    </row>
    <row r="18" spans="1:11" s="146" customFormat="1" ht="17.25">
      <c r="A18" s="515" t="s">
        <v>640</v>
      </c>
      <c r="B18" s="516">
        <v>10823</v>
      </c>
      <c r="C18" s="516">
        <v>213717</v>
      </c>
      <c r="D18" s="508">
        <v>203</v>
      </c>
      <c r="E18" s="508">
        <v>188</v>
      </c>
    </row>
    <row r="19" spans="1:11" s="146" customFormat="1">
      <c r="A19" s="77"/>
      <c r="B19" s="82"/>
      <c r="C19" s="82"/>
      <c r="D19" s="33"/>
      <c r="E19" s="33"/>
    </row>
    <row r="20" spans="1:11">
      <c r="B20" s="811" t="s">
        <v>250</v>
      </c>
      <c r="C20" s="811"/>
      <c r="D20" s="812"/>
      <c r="E20" s="812"/>
      <c r="H20" s="5"/>
      <c r="I20" s="5"/>
    </row>
    <row r="21" spans="1:11">
      <c r="A21" s="63">
        <v>2010</v>
      </c>
      <c r="B21" s="5">
        <v>7514</v>
      </c>
      <c r="C21" s="5">
        <v>109372</v>
      </c>
      <c r="D21">
        <v>100</v>
      </c>
      <c r="E21">
        <v>100</v>
      </c>
    </row>
    <row r="22" spans="1:11">
      <c r="A22" s="149">
        <v>2012</v>
      </c>
      <c r="B22" s="150">
        <v>8347</v>
      </c>
      <c r="C22" s="150">
        <v>123544</v>
      </c>
      <c r="D22" s="129">
        <v>111</v>
      </c>
      <c r="E22" s="129">
        <v>113</v>
      </c>
    </row>
    <row r="23" spans="1:11" s="146" customFormat="1">
      <c r="A23" s="149">
        <v>2014</v>
      </c>
      <c r="B23" s="150">
        <v>8867</v>
      </c>
      <c r="C23" s="150">
        <v>128106</v>
      </c>
      <c r="D23" s="129">
        <v>118</v>
      </c>
      <c r="E23" s="129">
        <v>117</v>
      </c>
      <c r="F23"/>
      <c r="G23" s="149" t="s">
        <v>0</v>
      </c>
      <c r="H23" s="150" t="s">
        <v>0</v>
      </c>
      <c r="I23" s="150" t="s">
        <v>0</v>
      </c>
      <c r="J23" s="129" t="s">
        <v>0</v>
      </c>
      <c r="K23" s="129" t="s">
        <v>0</v>
      </c>
    </row>
    <row r="24" spans="1:11">
      <c r="A24" s="149">
        <v>2015</v>
      </c>
      <c r="B24" s="150">
        <v>9456</v>
      </c>
      <c r="C24" s="150">
        <v>131538</v>
      </c>
      <c r="D24" s="129">
        <v>126</v>
      </c>
      <c r="E24" s="129">
        <v>120</v>
      </c>
    </row>
    <row r="25" spans="1:11">
      <c r="A25" s="149">
        <v>2016</v>
      </c>
      <c r="B25" s="150">
        <v>9537</v>
      </c>
      <c r="C25" s="150">
        <v>131215</v>
      </c>
      <c r="D25" s="150">
        <v>127</v>
      </c>
      <c r="E25" s="150">
        <v>120</v>
      </c>
    </row>
    <row r="26" spans="1:11">
      <c r="A26" s="149">
        <v>2017</v>
      </c>
      <c r="B26" s="150">
        <v>10216</v>
      </c>
      <c r="C26" s="150">
        <v>141940</v>
      </c>
      <c r="D26" s="129">
        <v>136</v>
      </c>
      <c r="E26" s="129">
        <v>130</v>
      </c>
    </row>
    <row r="27" spans="1:11">
      <c r="A27" s="149">
        <v>2018</v>
      </c>
      <c r="B27" s="150">
        <v>10497</v>
      </c>
      <c r="C27" s="150">
        <v>150071</v>
      </c>
      <c r="D27" s="129">
        <v>140</v>
      </c>
      <c r="E27" s="129">
        <v>137</v>
      </c>
      <c r="I27" s="5"/>
    </row>
    <row r="28" spans="1:11">
      <c r="A28" s="149">
        <v>2019</v>
      </c>
      <c r="B28" s="150">
        <v>10691</v>
      </c>
      <c r="C28" s="150">
        <v>153502</v>
      </c>
      <c r="D28" s="129">
        <v>142</v>
      </c>
      <c r="E28" s="129">
        <v>140</v>
      </c>
      <c r="F28" s="146"/>
      <c r="G28" s="146"/>
    </row>
    <row r="29" spans="1:11" s="146" customFormat="1">
      <c r="A29" s="149">
        <v>2020</v>
      </c>
      <c r="B29" s="150">
        <v>10417</v>
      </c>
      <c r="C29" s="150">
        <v>142566</v>
      </c>
      <c r="D29" s="129">
        <v>139</v>
      </c>
      <c r="E29" s="129">
        <v>130</v>
      </c>
    </row>
    <row r="30" spans="1:11" s="146" customFormat="1">
      <c r="A30" s="149">
        <v>2021</v>
      </c>
      <c r="B30" s="150">
        <v>12601</v>
      </c>
      <c r="C30" s="150">
        <v>165586</v>
      </c>
      <c r="D30" s="129">
        <v>168</v>
      </c>
      <c r="E30" s="129">
        <v>151</v>
      </c>
    </row>
    <row r="31" spans="1:11" s="146" customFormat="1" ht="17.25">
      <c r="A31" s="515" t="s">
        <v>641</v>
      </c>
      <c r="B31" s="516">
        <v>13915</v>
      </c>
      <c r="C31" s="516">
        <v>194126</v>
      </c>
      <c r="D31" s="508">
        <v>185</v>
      </c>
      <c r="E31" s="508">
        <v>177</v>
      </c>
    </row>
    <row r="32" spans="1:11" s="146" customFormat="1">
      <c r="A32" s="77"/>
      <c r="B32" s="82"/>
      <c r="C32" s="82"/>
      <c r="D32" s="216"/>
      <c r="E32" s="216"/>
    </row>
    <row r="33" spans="1:8">
      <c r="B33" s="811" t="s">
        <v>286</v>
      </c>
      <c r="C33" s="811"/>
      <c r="D33" s="812"/>
      <c r="E33" s="812"/>
    </row>
    <row r="34" spans="1:8" s="146" customFormat="1"/>
    <row r="35" spans="1:8">
      <c r="A35">
        <v>2010</v>
      </c>
      <c r="B35" s="5">
        <v>2185</v>
      </c>
      <c r="C35" s="5">
        <v>-4279</v>
      </c>
    </row>
    <row r="36" spans="1:8">
      <c r="A36" s="149">
        <v>2012</v>
      </c>
      <c r="B36" s="150">
        <v>2261</v>
      </c>
      <c r="C36" s="150">
        <v>-8438</v>
      </c>
    </row>
    <row r="37" spans="1:8" s="146" customFormat="1">
      <c r="A37" s="149">
        <v>2014</v>
      </c>
      <c r="B37" s="150">
        <v>2168</v>
      </c>
      <c r="C37" s="150">
        <v>-1741</v>
      </c>
    </row>
    <row r="38" spans="1:8" s="146" customFormat="1">
      <c r="A38" s="502">
        <v>2015</v>
      </c>
      <c r="B38" s="150">
        <v>2378</v>
      </c>
      <c r="C38" s="150">
        <v>-1991</v>
      </c>
    </row>
    <row r="39" spans="1:8" s="146" customFormat="1">
      <c r="A39" s="149">
        <v>2016</v>
      </c>
      <c r="B39" s="150">
        <v>2371</v>
      </c>
      <c r="C39" s="150">
        <v>-4542</v>
      </c>
    </row>
    <row r="40" spans="1:8">
      <c r="A40" s="149">
        <v>2017</v>
      </c>
      <c r="B40" s="150">
        <v>2769</v>
      </c>
      <c r="C40" s="150">
        <v>-5603</v>
      </c>
    </row>
    <row r="41" spans="1:8">
      <c r="A41" s="149">
        <v>2018</v>
      </c>
      <c r="B41" s="150">
        <v>2490</v>
      </c>
      <c r="C41" s="150">
        <v>-5985</v>
      </c>
    </row>
    <row r="42" spans="1:8" s="146" customFormat="1">
      <c r="A42" s="149">
        <v>2019</v>
      </c>
      <c r="B42" s="150">
        <v>2761</v>
      </c>
      <c r="C42" s="150">
        <v>-4316</v>
      </c>
    </row>
    <row r="43" spans="1:8">
      <c r="A43" s="149">
        <v>2020</v>
      </c>
      <c r="B43" s="150">
        <v>2790</v>
      </c>
      <c r="C43" s="150">
        <v>-1855</v>
      </c>
      <c r="H43" s="5"/>
    </row>
    <row r="44" spans="1:8" s="146" customFormat="1">
      <c r="A44" s="149">
        <v>2021</v>
      </c>
      <c r="B44" s="150">
        <v>3424</v>
      </c>
      <c r="C44" s="150">
        <v>-12860</v>
      </c>
      <c r="H44" s="5"/>
    </row>
    <row r="45" spans="1:8" s="146" customFormat="1" ht="17.25">
      <c r="A45" s="515" t="s">
        <v>641</v>
      </c>
      <c r="B45" s="516">
        <v>3092</v>
      </c>
      <c r="C45" s="516">
        <v>-19591</v>
      </c>
      <c r="H45" s="5"/>
    </row>
    <row r="46" spans="1:8" s="146" customFormat="1">
      <c r="A46" s="217"/>
      <c r="B46" s="82"/>
      <c r="C46" s="82"/>
      <c r="H46" s="5"/>
    </row>
    <row r="47" spans="1:8" ht="16.5">
      <c r="A47" s="66" t="s">
        <v>699</v>
      </c>
      <c r="B47" s="66"/>
      <c r="C47" s="32"/>
      <c r="D47" s="32"/>
    </row>
    <row r="48" spans="1:8">
      <c r="A48" s="66" t="s">
        <v>438</v>
      </c>
      <c r="B48" s="66"/>
      <c r="C48" s="66"/>
      <c r="D48" s="66"/>
    </row>
    <row r="49" spans="1:12">
      <c r="E49" s="146"/>
      <c r="F49" s="146"/>
      <c r="G49" s="146"/>
      <c r="H49" s="146"/>
    </row>
    <row r="50" spans="1:12">
      <c r="E50" s="146"/>
      <c r="F50" s="146"/>
      <c r="G50" s="146"/>
      <c r="H50" s="146"/>
    </row>
    <row r="51" spans="1:12">
      <c r="A51" s="146"/>
      <c r="B51" s="146"/>
      <c r="C51" s="146"/>
      <c r="D51" s="146"/>
      <c r="E51" s="146"/>
      <c r="F51" s="146"/>
      <c r="G51" s="146"/>
      <c r="H51" s="146"/>
    </row>
    <row r="52" spans="1:12">
      <c r="A52" s="4" t="s">
        <v>520</v>
      </c>
    </row>
    <row r="53" spans="1:12">
      <c r="A53" t="s">
        <v>287</v>
      </c>
    </row>
    <row r="54" spans="1:12" ht="30">
      <c r="A54" s="129"/>
      <c r="B54" s="497" t="s">
        <v>676</v>
      </c>
      <c r="C54" s="158" t="s">
        <v>245</v>
      </c>
      <c r="D54" s="564" t="s">
        <v>642</v>
      </c>
      <c r="E54" s="158" t="s">
        <v>677</v>
      </c>
      <c r="F54" s="565" t="s">
        <v>288</v>
      </c>
      <c r="G54" s="158" t="s">
        <v>243</v>
      </c>
      <c r="H54" s="565" t="s">
        <v>289</v>
      </c>
    </row>
    <row r="55" spans="1:12">
      <c r="A55" s="295">
        <v>2010</v>
      </c>
      <c r="B55" s="503">
        <v>4441.1000000000004</v>
      </c>
      <c r="C55" s="503">
        <v>1271.8</v>
      </c>
      <c r="D55" s="503">
        <v>404.4</v>
      </c>
      <c r="E55" s="503">
        <v>170.6</v>
      </c>
      <c r="F55" s="503">
        <v>299.89999999999998</v>
      </c>
      <c r="G55" s="503">
        <v>625.9</v>
      </c>
      <c r="H55" s="503">
        <v>299.8</v>
      </c>
    </row>
    <row r="56" spans="1:12">
      <c r="A56" s="295">
        <v>2012</v>
      </c>
      <c r="B56" s="503">
        <v>4709.8999999999996</v>
      </c>
      <c r="C56" s="503">
        <v>1459.3</v>
      </c>
      <c r="D56" s="503">
        <v>411</v>
      </c>
      <c r="E56" s="503">
        <v>280.10000000000002</v>
      </c>
      <c r="F56" s="503">
        <v>390.4</v>
      </c>
      <c r="G56" s="503">
        <v>648.79999999999995</v>
      </c>
      <c r="H56" s="503">
        <v>447.9</v>
      </c>
    </row>
    <row r="57" spans="1:12">
      <c r="A57" s="339">
        <v>2014</v>
      </c>
      <c r="B57" s="503">
        <v>4977.3</v>
      </c>
      <c r="C57" s="503">
        <v>1524</v>
      </c>
      <c r="D57" s="503">
        <v>465.1</v>
      </c>
      <c r="E57" s="503">
        <v>206</v>
      </c>
      <c r="F57" s="503">
        <v>468.8</v>
      </c>
      <c r="G57" s="503">
        <v>723.5</v>
      </c>
      <c r="H57" s="503">
        <v>502.7</v>
      </c>
    </row>
    <row r="58" spans="1:12">
      <c r="A58" s="339">
        <v>2015</v>
      </c>
      <c r="B58" s="503">
        <v>5217.2</v>
      </c>
      <c r="C58" s="503">
        <v>1601.5</v>
      </c>
      <c r="D58" s="503">
        <v>516.9</v>
      </c>
      <c r="E58" s="503">
        <v>153.5</v>
      </c>
      <c r="F58" s="503">
        <v>573.6</v>
      </c>
      <c r="G58" s="503">
        <v>892.1</v>
      </c>
      <c r="H58" s="503">
        <v>501</v>
      </c>
      <c r="I58" s="115" t="s">
        <v>0</v>
      </c>
      <c r="J58" s="115"/>
      <c r="K58" s="115"/>
      <c r="L58" s="115"/>
    </row>
    <row r="59" spans="1:12">
      <c r="A59" s="339">
        <v>2016</v>
      </c>
      <c r="B59" s="503">
        <v>5418.6</v>
      </c>
      <c r="C59" s="503">
        <v>1564.2</v>
      </c>
      <c r="D59" s="503">
        <v>464.8</v>
      </c>
      <c r="E59" s="503">
        <v>156.80000000000001</v>
      </c>
      <c r="F59" s="503">
        <v>593.5</v>
      </c>
      <c r="G59" s="503">
        <v>812.9</v>
      </c>
      <c r="H59" s="503">
        <v>526.1</v>
      </c>
    </row>
    <row r="60" spans="1:12">
      <c r="A60" s="339">
        <v>2017</v>
      </c>
      <c r="B60" s="503">
        <v>5799.3</v>
      </c>
      <c r="C60" s="503">
        <v>1585.1</v>
      </c>
      <c r="D60" s="503">
        <v>510.9</v>
      </c>
      <c r="E60" s="503">
        <v>178.2</v>
      </c>
      <c r="F60" s="503">
        <v>567.5</v>
      </c>
      <c r="G60" s="503">
        <v>904.1</v>
      </c>
      <c r="H60" s="503">
        <v>671</v>
      </c>
    </row>
    <row r="61" spans="1:12">
      <c r="A61" s="339">
        <v>2018</v>
      </c>
      <c r="B61" s="503">
        <v>6171.8</v>
      </c>
      <c r="C61" s="503">
        <v>1572.1</v>
      </c>
      <c r="D61" s="503">
        <v>491.9</v>
      </c>
      <c r="E61" s="503">
        <v>151</v>
      </c>
      <c r="F61" s="503">
        <v>640.9</v>
      </c>
      <c r="G61" s="503">
        <v>844.9</v>
      </c>
      <c r="H61" s="503">
        <v>624.70000000000005</v>
      </c>
    </row>
    <row r="62" spans="1:12">
      <c r="A62" s="339">
        <v>2019</v>
      </c>
      <c r="B62" s="503">
        <v>6215.7</v>
      </c>
      <c r="C62" s="503">
        <v>1608.1</v>
      </c>
      <c r="D62" s="503">
        <v>510.2</v>
      </c>
      <c r="E62" s="503">
        <v>165.4</v>
      </c>
      <c r="F62" s="503">
        <v>674.3</v>
      </c>
      <c r="G62" s="503">
        <v>896.9</v>
      </c>
      <c r="H62" s="503">
        <v>619.9</v>
      </c>
    </row>
    <row r="63" spans="1:12">
      <c r="A63" s="339">
        <v>2020</v>
      </c>
      <c r="B63" s="503">
        <v>6072.3</v>
      </c>
      <c r="C63" s="503">
        <v>1554</v>
      </c>
      <c r="D63" s="503">
        <v>490.5</v>
      </c>
      <c r="E63" s="503">
        <v>189.8</v>
      </c>
      <c r="F63" s="503">
        <v>603.1</v>
      </c>
      <c r="G63" s="503">
        <v>882.7</v>
      </c>
      <c r="H63" s="503">
        <v>624.70000000000005</v>
      </c>
    </row>
    <row r="64" spans="1:12" s="146" customFormat="1">
      <c r="A64" s="339">
        <v>2021</v>
      </c>
      <c r="B64" s="503">
        <v>7527.6</v>
      </c>
      <c r="C64" s="503">
        <v>1629.5</v>
      </c>
      <c r="D64" s="503">
        <v>608.4</v>
      </c>
      <c r="E64" s="503">
        <v>236.9</v>
      </c>
      <c r="F64" s="503">
        <v>786.4</v>
      </c>
      <c r="G64" s="503">
        <v>1050.7</v>
      </c>
      <c r="H64" s="503">
        <v>762</v>
      </c>
    </row>
    <row r="65" spans="1:13" ht="17.25">
      <c r="A65" s="509" t="s">
        <v>639</v>
      </c>
      <c r="B65" s="517">
        <v>8415.4</v>
      </c>
      <c r="C65" s="517">
        <v>1867.5</v>
      </c>
      <c r="D65" s="517">
        <v>643.29999999999995</v>
      </c>
      <c r="E65" s="517">
        <v>153.9</v>
      </c>
      <c r="F65" s="517">
        <v>977.8</v>
      </c>
      <c r="G65" s="517">
        <v>1121.2</v>
      </c>
      <c r="H65" s="517">
        <v>735.8</v>
      </c>
    </row>
    <row r="74" spans="1:13">
      <c r="J74" s="115" t="s">
        <v>0</v>
      </c>
      <c r="K74" s="115" t="s">
        <v>350</v>
      </c>
      <c r="L74" s="115"/>
      <c r="M74" s="115"/>
    </row>
    <row r="84" spans="1:21" s="146" customFormat="1"/>
    <row r="85" spans="1:21" s="146" customFormat="1"/>
    <row r="88" spans="1:21">
      <c r="A88" s="66" t="s">
        <v>699</v>
      </c>
      <c r="B88" s="66"/>
    </row>
    <row r="89" spans="1:21">
      <c r="A89" s="730" t="s">
        <v>712</v>
      </c>
      <c r="B89" s="513"/>
      <c r="C89" s="513"/>
      <c r="D89" s="513"/>
      <c r="E89" s="513"/>
      <c r="F89" s="305"/>
      <c r="G89" s="305"/>
      <c r="H89" s="9"/>
      <c r="I89" s="9"/>
      <c r="J89" s="9"/>
      <c r="K89" s="9"/>
      <c r="L89" s="9"/>
      <c r="M89" s="9"/>
      <c r="N89" s="9"/>
      <c r="O89" s="9"/>
      <c r="P89" s="9"/>
      <c r="Q89" s="9"/>
      <c r="R89" s="9"/>
      <c r="S89" s="9"/>
    </row>
    <row r="90" spans="1:21">
      <c r="A90" s="563" t="s">
        <v>675</v>
      </c>
      <c r="B90" s="66"/>
      <c r="C90" s="66"/>
      <c r="D90" s="66"/>
      <c r="E90" s="66"/>
      <c r="F90" s="66"/>
      <c r="G90" s="66"/>
      <c r="H90" s="66"/>
      <c r="I90" s="66"/>
      <c r="J90" s="66"/>
      <c r="K90" s="66"/>
      <c r="L90" s="66"/>
      <c r="M90" s="66"/>
      <c r="N90" s="66"/>
      <c r="O90" s="66"/>
      <c r="P90" s="66"/>
      <c r="Q90" s="66"/>
      <c r="R90" s="66"/>
      <c r="S90" s="66"/>
    </row>
    <row r="91" spans="1:21">
      <c r="A91" s="9"/>
      <c r="B91" s="9"/>
      <c r="C91" s="9"/>
      <c r="D91" s="9"/>
      <c r="E91" s="9"/>
      <c r="F91" s="9"/>
      <c r="G91" s="9"/>
      <c r="H91" s="9"/>
      <c r="I91" s="9"/>
      <c r="J91" s="9"/>
      <c r="K91" s="9"/>
      <c r="L91" s="9"/>
      <c r="M91" s="9"/>
      <c r="N91" s="9"/>
      <c r="O91" s="9"/>
      <c r="P91" s="9"/>
      <c r="Q91" s="9"/>
      <c r="R91" s="9"/>
      <c r="S91" s="9"/>
      <c r="T91" s="66"/>
      <c r="U91" s="66"/>
    </row>
    <row r="92" spans="1:21">
      <c r="A92" s="66" t="s">
        <v>438</v>
      </c>
      <c r="B92" s="66"/>
      <c r="C92" s="66"/>
      <c r="D92" s="66"/>
      <c r="E92" s="9"/>
      <c r="F92" s="9"/>
      <c r="G92" s="9"/>
      <c r="H92" s="9"/>
      <c r="I92" s="9"/>
      <c r="J92" s="9"/>
      <c r="K92" s="9"/>
      <c r="L92" s="9"/>
      <c r="M92" s="9"/>
      <c r="N92" s="9"/>
      <c r="O92" s="9"/>
      <c r="P92" s="9"/>
      <c r="Q92" s="9"/>
      <c r="R92" s="9"/>
      <c r="S92" s="9"/>
    </row>
    <row r="93" spans="1:21">
      <c r="A93" s="9"/>
      <c r="B93" s="9"/>
      <c r="C93" s="9"/>
      <c r="D93" s="9"/>
      <c r="E93" s="9"/>
      <c r="F93" s="9"/>
      <c r="G93" s="9"/>
      <c r="H93" s="9"/>
      <c r="I93" s="9"/>
      <c r="J93" s="9"/>
      <c r="K93" s="9"/>
      <c r="L93" s="9"/>
      <c r="M93" s="9"/>
      <c r="N93" s="9"/>
      <c r="O93" s="9"/>
      <c r="P93" s="9"/>
      <c r="Q93" s="9"/>
      <c r="R93" s="9"/>
      <c r="S93" s="9"/>
    </row>
  </sheetData>
  <customSheetViews>
    <customSheetView guid="{00BB8FC3-0B7F-4485-B1CD-FF164EC3970C}" fitToPage="1">
      <selection activeCell="K68" sqref="K68"/>
      <pageMargins left="0.7" right="0.7" top="0.78740157499999996" bottom="0.78740157499999996" header="0.3" footer="0.3"/>
      <pageSetup paperSize="9" scale="60" orientation="portrait" r:id="rId1"/>
    </customSheetView>
    <customSheetView guid="{5DDDE19F-F10F-4514-A83C-F71CDD7BE512}" fitToPage="1">
      <selection activeCell="K68" sqref="K68"/>
      <pageMargins left="0.7" right="0.7" top="0.78740157499999996" bottom="0.78740157499999996" header="0.3" footer="0.3"/>
      <pageSetup paperSize="9" scale="60" orientation="portrait" r:id="rId2"/>
    </customSheetView>
    <customSheetView guid="{9A6D0F5E-68D7-4772-8712-9975EE0A4B2C}" fitToPage="1">
      <selection activeCell="K68" sqref="K68"/>
      <pageMargins left="0.7" right="0.7" top="0.78740157499999996" bottom="0.78740157499999996" header="0.3" footer="0.3"/>
      <pageSetup paperSize="9" scale="60" orientation="portrait" r:id="rId3"/>
    </customSheetView>
  </customSheetViews>
  <mergeCells count="6">
    <mergeCell ref="A1:G2"/>
    <mergeCell ref="B33:E33"/>
    <mergeCell ref="B4:C4"/>
    <mergeCell ref="D4:E4"/>
    <mergeCell ref="B7:E7"/>
    <mergeCell ref="B20:E20"/>
  </mergeCells>
  <pageMargins left="0.7" right="0.7" top="0.78740157499999996" bottom="0.78740157499999996" header="0.3" footer="0.3"/>
  <pageSetup paperSize="9" scale="40" orientation="portrait" r:id="rId4"/>
  <drawing r:id="rId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L43"/>
  <sheetViews>
    <sheetView showGridLines="0" topLeftCell="A14" zoomScaleNormal="100" workbookViewId="0">
      <selection activeCell="A46" sqref="A46"/>
    </sheetView>
  </sheetViews>
  <sheetFormatPr baseColWidth="10" defaultRowHeight="15"/>
  <cols>
    <col min="1" max="1" width="31.7109375" customWidth="1"/>
  </cols>
  <sheetData>
    <row r="1" spans="1:12" ht="39.75" customHeight="1">
      <c r="A1" s="756" t="s">
        <v>244</v>
      </c>
      <c r="B1" s="756"/>
    </row>
    <row r="3" spans="1:12">
      <c r="A3" s="4" t="s">
        <v>261</v>
      </c>
    </row>
    <row r="4" spans="1:12">
      <c r="A4" s="792" t="s">
        <v>263</v>
      </c>
      <c r="B4" s="792"/>
      <c r="C4" s="792"/>
    </row>
    <row r="5" spans="1:12" ht="17.25">
      <c r="A5" s="4" t="s">
        <v>262</v>
      </c>
      <c r="B5" s="4">
        <v>2012</v>
      </c>
      <c r="C5" s="200">
        <v>2014</v>
      </c>
      <c r="D5" s="200">
        <v>2016</v>
      </c>
      <c r="E5" s="200">
        <v>2018</v>
      </c>
      <c r="F5" s="200">
        <v>2019</v>
      </c>
      <c r="G5" s="200">
        <v>2020</v>
      </c>
      <c r="H5" s="200">
        <v>2021</v>
      </c>
      <c r="I5" s="566" t="s">
        <v>678</v>
      </c>
      <c r="K5" s="232"/>
      <c r="L5" s="245"/>
    </row>
    <row r="6" spans="1:12">
      <c r="E6" s="129"/>
      <c r="F6" s="129"/>
      <c r="G6" s="129"/>
      <c r="H6" s="129"/>
      <c r="K6" s="132"/>
      <c r="L6" s="160"/>
    </row>
    <row r="7" spans="1:12">
      <c r="A7" t="s">
        <v>264</v>
      </c>
      <c r="B7" s="5">
        <v>767</v>
      </c>
      <c r="C7" s="150">
        <v>860</v>
      </c>
      <c r="D7" s="150">
        <v>894</v>
      </c>
      <c r="E7" s="150">
        <v>1006</v>
      </c>
      <c r="F7" s="150">
        <v>1088</v>
      </c>
      <c r="G7" s="150">
        <v>1126</v>
      </c>
      <c r="H7" s="150">
        <v>1461</v>
      </c>
      <c r="I7" s="150">
        <v>1551</v>
      </c>
      <c r="K7" s="226"/>
      <c r="L7" s="161"/>
    </row>
    <row r="8" spans="1:12">
      <c r="A8" t="s">
        <v>265</v>
      </c>
      <c r="B8" s="5">
        <v>569</v>
      </c>
      <c r="C8" s="150">
        <v>662</v>
      </c>
      <c r="D8" s="150">
        <v>705</v>
      </c>
      <c r="E8" s="129">
        <v>797</v>
      </c>
      <c r="F8" s="150">
        <v>791</v>
      </c>
      <c r="G8" s="150">
        <v>940</v>
      </c>
      <c r="H8" s="150">
        <v>1163</v>
      </c>
      <c r="I8" s="150">
        <v>1239</v>
      </c>
      <c r="K8" s="226"/>
      <c r="L8" s="161"/>
    </row>
    <row r="9" spans="1:12">
      <c r="A9" t="s">
        <v>510</v>
      </c>
      <c r="B9" s="5">
        <v>115</v>
      </c>
      <c r="C9" s="150">
        <v>117</v>
      </c>
      <c r="D9" s="150">
        <v>120</v>
      </c>
      <c r="E9" s="129">
        <v>126</v>
      </c>
      <c r="F9" s="150">
        <v>121</v>
      </c>
      <c r="G9" s="150">
        <v>119</v>
      </c>
      <c r="H9" s="150">
        <v>154</v>
      </c>
      <c r="I9" s="150">
        <v>177</v>
      </c>
      <c r="K9" s="226"/>
      <c r="L9" s="161"/>
    </row>
    <row r="10" spans="1:12">
      <c r="A10" t="s">
        <v>266</v>
      </c>
      <c r="B10" s="5">
        <v>245</v>
      </c>
      <c r="C10" s="150">
        <v>250</v>
      </c>
      <c r="D10" s="150">
        <v>254</v>
      </c>
      <c r="E10" s="129">
        <v>274</v>
      </c>
      <c r="F10" s="150">
        <v>268</v>
      </c>
      <c r="G10" s="150">
        <v>292</v>
      </c>
      <c r="H10" s="150">
        <v>317</v>
      </c>
      <c r="I10" s="150">
        <v>363</v>
      </c>
      <c r="K10" s="226"/>
      <c r="L10" s="161"/>
    </row>
    <row r="11" spans="1:12">
      <c r="A11" t="s">
        <v>532</v>
      </c>
      <c r="B11" s="5">
        <v>704</v>
      </c>
      <c r="C11" s="150">
        <v>772</v>
      </c>
      <c r="D11" s="150">
        <v>837</v>
      </c>
      <c r="E11" s="129">
        <v>926</v>
      </c>
      <c r="F11" s="150">
        <v>903</v>
      </c>
      <c r="G11" s="150">
        <v>832</v>
      </c>
      <c r="H11" s="150">
        <v>978</v>
      </c>
      <c r="I11" s="150">
        <v>1018</v>
      </c>
      <c r="K11" s="226"/>
      <c r="L11" s="161"/>
    </row>
    <row r="12" spans="1:12">
      <c r="A12" t="s">
        <v>267</v>
      </c>
      <c r="B12" s="5">
        <v>2068</v>
      </c>
      <c r="C12" s="150">
        <v>2361</v>
      </c>
      <c r="D12" s="150">
        <v>2619</v>
      </c>
      <c r="E12" s="150">
        <v>2988</v>
      </c>
      <c r="F12" s="150">
        <v>2995</v>
      </c>
      <c r="G12" s="150">
        <v>2775</v>
      </c>
      <c r="H12" s="150">
        <v>3556</v>
      </c>
      <c r="I12" s="150">
        <v>4030</v>
      </c>
      <c r="K12" s="226"/>
      <c r="L12" s="161"/>
    </row>
    <row r="13" spans="1:12">
      <c r="A13" t="s">
        <v>268</v>
      </c>
      <c r="B13" s="5">
        <v>1859</v>
      </c>
      <c r="C13" s="150">
        <v>1794</v>
      </c>
      <c r="D13" s="150">
        <v>1969</v>
      </c>
      <c r="E13" s="150">
        <v>2037</v>
      </c>
      <c r="F13" s="150">
        <v>1976</v>
      </c>
      <c r="G13" s="150">
        <v>1970</v>
      </c>
      <c r="H13" s="150">
        <v>2302</v>
      </c>
      <c r="I13" s="150">
        <v>2472</v>
      </c>
      <c r="K13" s="226"/>
      <c r="L13" s="161"/>
    </row>
    <row r="14" spans="1:12">
      <c r="A14" t="s">
        <v>269</v>
      </c>
      <c r="B14" s="5">
        <v>624</v>
      </c>
      <c r="C14" s="150">
        <v>699</v>
      </c>
      <c r="D14" s="150">
        <v>783</v>
      </c>
      <c r="E14" s="129">
        <v>873</v>
      </c>
      <c r="F14" s="150">
        <v>876</v>
      </c>
      <c r="G14" s="150">
        <v>796</v>
      </c>
      <c r="H14" s="150">
        <v>859</v>
      </c>
      <c r="I14" s="150">
        <v>1115</v>
      </c>
      <c r="K14" s="226"/>
      <c r="L14" s="161"/>
    </row>
    <row r="15" spans="1:12">
      <c r="A15" t="s">
        <v>270</v>
      </c>
      <c r="B15" s="5">
        <v>232</v>
      </c>
      <c r="C15" s="150">
        <v>246</v>
      </c>
      <c r="D15" s="150">
        <v>275</v>
      </c>
      <c r="E15" s="129">
        <v>309</v>
      </c>
      <c r="F15" s="150">
        <v>315</v>
      </c>
      <c r="G15" s="150">
        <v>292</v>
      </c>
      <c r="H15" s="150">
        <v>355</v>
      </c>
      <c r="I15" s="150">
        <v>392</v>
      </c>
      <c r="K15" s="226"/>
      <c r="L15" s="161"/>
    </row>
    <row r="16" spans="1:12">
      <c r="A16" t="s">
        <v>271</v>
      </c>
      <c r="B16" s="5">
        <v>234</v>
      </c>
      <c r="C16" s="150">
        <v>280</v>
      </c>
      <c r="D16" s="150">
        <v>335</v>
      </c>
      <c r="E16" s="129">
        <v>374</v>
      </c>
      <c r="F16" s="150">
        <v>400</v>
      </c>
      <c r="G16" s="150">
        <v>366</v>
      </c>
      <c r="H16" s="150">
        <v>417</v>
      </c>
      <c r="I16" s="150">
        <v>412</v>
      </c>
      <c r="K16" s="226"/>
      <c r="L16" s="161"/>
    </row>
    <row r="17" spans="1:12">
      <c r="A17" t="s">
        <v>272</v>
      </c>
      <c r="B17" s="5">
        <v>446</v>
      </c>
      <c r="C17" s="150">
        <v>527</v>
      </c>
      <c r="D17" s="150">
        <v>383</v>
      </c>
      <c r="E17" s="129">
        <v>418</v>
      </c>
      <c r="F17" s="150">
        <v>551</v>
      </c>
      <c r="G17" s="150">
        <v>525</v>
      </c>
      <c r="H17" s="150">
        <v>574</v>
      </c>
      <c r="I17" s="150">
        <v>614</v>
      </c>
      <c r="K17" s="226"/>
      <c r="L17" s="161"/>
    </row>
    <row r="18" spans="1:12">
      <c r="A18" t="s">
        <v>273</v>
      </c>
      <c r="B18" s="5">
        <v>174</v>
      </c>
      <c r="C18" s="150">
        <v>205</v>
      </c>
      <c r="D18" s="150">
        <v>252</v>
      </c>
      <c r="E18" s="129">
        <v>368</v>
      </c>
      <c r="F18" s="150">
        <v>407</v>
      </c>
      <c r="G18" s="150">
        <v>364</v>
      </c>
      <c r="H18" s="150">
        <v>406</v>
      </c>
      <c r="I18" s="150">
        <v>473</v>
      </c>
      <c r="K18" s="226"/>
      <c r="L18" s="161"/>
    </row>
    <row r="19" spans="1:12">
      <c r="A19" s="467" t="s">
        <v>47</v>
      </c>
      <c r="B19" s="501">
        <v>8347</v>
      </c>
      <c r="C19" s="471">
        <v>8867</v>
      </c>
      <c r="D19" s="471">
        <v>9537</v>
      </c>
      <c r="E19" s="471">
        <v>10497</v>
      </c>
      <c r="F19" s="471">
        <v>10691</v>
      </c>
      <c r="G19" s="471">
        <v>10417</v>
      </c>
      <c r="H19" s="471">
        <v>12601</v>
      </c>
      <c r="I19" s="471">
        <v>13915</v>
      </c>
      <c r="K19" s="226"/>
      <c r="L19" s="161"/>
    </row>
    <row r="20" spans="1:12">
      <c r="K20" s="132"/>
      <c r="L20" s="160"/>
    </row>
    <row r="21" spans="1:12">
      <c r="A21" s="4" t="s">
        <v>274</v>
      </c>
      <c r="K21" s="132"/>
      <c r="L21" s="160"/>
    </row>
    <row r="22" spans="1:12" s="146" customFormat="1">
      <c r="A22" t="s">
        <v>263</v>
      </c>
      <c r="K22" s="132"/>
      <c r="L22" s="160"/>
    </row>
    <row r="23" spans="1:12" ht="17.25">
      <c r="A23" s="4" t="s">
        <v>275</v>
      </c>
      <c r="B23" s="158">
        <v>2012</v>
      </c>
      <c r="C23" s="158">
        <v>2014</v>
      </c>
      <c r="D23" s="200">
        <v>2016</v>
      </c>
      <c r="E23" s="200">
        <v>2018</v>
      </c>
      <c r="F23" s="200">
        <v>2019</v>
      </c>
      <c r="G23" s="200">
        <v>2020</v>
      </c>
      <c r="H23" s="200">
        <v>2021</v>
      </c>
      <c r="I23" s="566" t="s">
        <v>678</v>
      </c>
      <c r="K23" s="232"/>
      <c r="L23" s="245"/>
    </row>
    <row r="24" spans="1:12">
      <c r="B24" s="814" t="s">
        <v>0</v>
      </c>
      <c r="C24" s="814"/>
      <c r="D24" s="814"/>
      <c r="E24" s="129"/>
      <c r="F24" s="129"/>
      <c r="G24" s="129"/>
      <c r="H24" s="129"/>
      <c r="K24" s="132"/>
      <c r="L24" s="160"/>
    </row>
    <row r="25" spans="1:12">
      <c r="A25" t="s">
        <v>219</v>
      </c>
      <c r="B25" s="150">
        <v>2534</v>
      </c>
      <c r="C25" s="150">
        <v>2566</v>
      </c>
      <c r="D25" s="150">
        <v>2785</v>
      </c>
      <c r="E25" s="150">
        <v>3105</v>
      </c>
      <c r="F25" s="150">
        <v>3043</v>
      </c>
      <c r="G25" s="150">
        <v>2913</v>
      </c>
      <c r="H25" s="150">
        <v>3533</v>
      </c>
      <c r="I25" s="150">
        <v>3824</v>
      </c>
      <c r="J25" s="5" t="s">
        <v>0</v>
      </c>
      <c r="K25" s="226"/>
      <c r="L25" s="161"/>
    </row>
    <row r="26" spans="1:12">
      <c r="A26" t="s">
        <v>218</v>
      </c>
      <c r="B26" s="150">
        <v>1135</v>
      </c>
      <c r="C26" s="150">
        <v>1167</v>
      </c>
      <c r="D26" s="150">
        <v>1189</v>
      </c>
      <c r="E26" s="150">
        <v>1248</v>
      </c>
      <c r="F26" s="150">
        <v>1275</v>
      </c>
      <c r="G26" s="150">
        <v>1269</v>
      </c>
      <c r="H26" s="150">
        <v>1357</v>
      </c>
      <c r="I26" s="150">
        <v>1612</v>
      </c>
      <c r="K26" s="226"/>
      <c r="L26" s="161"/>
    </row>
    <row r="27" spans="1:12">
      <c r="A27" t="s">
        <v>276</v>
      </c>
      <c r="B27" s="150">
        <v>508</v>
      </c>
      <c r="C27" s="150">
        <v>527</v>
      </c>
      <c r="D27" s="150">
        <v>527</v>
      </c>
      <c r="E27" s="150">
        <v>627</v>
      </c>
      <c r="F27" s="150">
        <v>646</v>
      </c>
      <c r="G27" s="150">
        <v>596</v>
      </c>
      <c r="H27" s="150">
        <v>719</v>
      </c>
      <c r="I27" s="150">
        <v>824</v>
      </c>
      <c r="K27" s="226"/>
      <c r="L27" s="161"/>
    </row>
    <row r="28" spans="1:12">
      <c r="A28" t="s">
        <v>280</v>
      </c>
      <c r="B28" s="150">
        <v>314</v>
      </c>
      <c r="C28" s="150">
        <v>379</v>
      </c>
      <c r="D28" s="150">
        <v>502</v>
      </c>
      <c r="E28" s="150">
        <v>543</v>
      </c>
      <c r="F28" s="150">
        <v>551</v>
      </c>
      <c r="G28" s="150">
        <v>507</v>
      </c>
      <c r="H28" s="150">
        <v>646</v>
      </c>
      <c r="I28" s="150">
        <v>819</v>
      </c>
      <c r="K28" s="226"/>
      <c r="L28" s="161"/>
    </row>
    <row r="29" spans="1:12">
      <c r="A29" t="s">
        <v>278</v>
      </c>
      <c r="B29" s="150">
        <v>348</v>
      </c>
      <c r="C29" s="150">
        <v>366</v>
      </c>
      <c r="D29" s="150">
        <v>385</v>
      </c>
      <c r="E29" s="150">
        <v>456</v>
      </c>
      <c r="F29" s="150">
        <v>475</v>
      </c>
      <c r="G29" s="150">
        <v>445</v>
      </c>
      <c r="H29" s="150">
        <v>555</v>
      </c>
      <c r="I29" s="150">
        <v>615</v>
      </c>
      <c r="K29" s="226"/>
      <c r="L29" s="161"/>
    </row>
    <row r="30" spans="1:12">
      <c r="A30" t="s">
        <v>281</v>
      </c>
      <c r="B30" s="150">
        <v>199</v>
      </c>
      <c r="C30" s="150">
        <v>267</v>
      </c>
      <c r="D30" s="150">
        <v>298</v>
      </c>
      <c r="E30" s="150">
        <v>347</v>
      </c>
      <c r="F30" s="150">
        <v>380</v>
      </c>
      <c r="G30" s="150">
        <v>407</v>
      </c>
      <c r="H30" s="150">
        <v>511</v>
      </c>
      <c r="I30" s="150">
        <v>547</v>
      </c>
      <c r="K30" s="226"/>
      <c r="L30" s="161"/>
    </row>
    <row r="31" spans="1:12">
      <c r="A31" t="s">
        <v>282</v>
      </c>
      <c r="B31" s="150">
        <v>133</v>
      </c>
      <c r="C31" s="150">
        <v>153</v>
      </c>
      <c r="D31" s="150">
        <v>190</v>
      </c>
      <c r="E31" s="150">
        <v>244</v>
      </c>
      <c r="F31" s="150">
        <v>237</v>
      </c>
      <c r="G31" s="150">
        <v>265</v>
      </c>
      <c r="H31" s="150">
        <v>338</v>
      </c>
      <c r="I31" s="150">
        <v>400</v>
      </c>
      <c r="K31" s="226"/>
      <c r="L31" s="161"/>
    </row>
    <row r="32" spans="1:12">
      <c r="A32" t="s">
        <v>277</v>
      </c>
      <c r="B32" s="150">
        <v>133</v>
      </c>
      <c r="C32" s="150">
        <v>163</v>
      </c>
      <c r="D32" s="150">
        <v>192</v>
      </c>
      <c r="E32" s="150">
        <v>278</v>
      </c>
      <c r="F32" s="150">
        <v>304</v>
      </c>
      <c r="G32" s="150">
        <v>311</v>
      </c>
      <c r="H32" s="150">
        <v>401</v>
      </c>
      <c r="I32" s="150">
        <v>374</v>
      </c>
      <c r="K32" s="226"/>
      <c r="L32" s="161"/>
    </row>
    <row r="33" spans="1:12">
      <c r="A33" t="s">
        <v>279</v>
      </c>
      <c r="B33" s="150">
        <v>278</v>
      </c>
      <c r="C33" s="150">
        <v>310</v>
      </c>
      <c r="D33" s="150">
        <v>293</v>
      </c>
      <c r="E33" s="150">
        <v>292</v>
      </c>
      <c r="F33" s="150">
        <v>304</v>
      </c>
      <c r="G33" s="150">
        <v>283</v>
      </c>
      <c r="H33" s="150">
        <v>345</v>
      </c>
      <c r="I33" s="150">
        <v>354</v>
      </c>
      <c r="K33" s="226"/>
      <c r="L33" s="161"/>
    </row>
    <row r="34" spans="1:12">
      <c r="A34" t="s">
        <v>220</v>
      </c>
      <c r="B34" s="150">
        <v>272</v>
      </c>
      <c r="C34" s="150">
        <v>307</v>
      </c>
      <c r="D34" s="150">
        <v>334</v>
      </c>
      <c r="E34" s="150">
        <v>280</v>
      </c>
      <c r="F34" s="150">
        <v>280</v>
      </c>
      <c r="G34" s="150">
        <v>242</v>
      </c>
      <c r="H34" s="150">
        <v>224</v>
      </c>
      <c r="I34" s="150">
        <v>180</v>
      </c>
      <c r="K34" s="226"/>
      <c r="L34" s="161"/>
    </row>
    <row r="35" spans="1:12">
      <c r="A35" t="s">
        <v>227</v>
      </c>
      <c r="B35" s="150">
        <v>112</v>
      </c>
      <c r="C35" s="150">
        <v>116</v>
      </c>
      <c r="D35" s="150">
        <v>137</v>
      </c>
      <c r="E35" s="150">
        <v>152</v>
      </c>
      <c r="F35" s="150">
        <v>138</v>
      </c>
      <c r="G35" s="150">
        <v>126</v>
      </c>
      <c r="H35" s="150">
        <v>151</v>
      </c>
      <c r="I35" s="150">
        <v>177</v>
      </c>
      <c r="K35" s="226"/>
      <c r="L35" s="161"/>
    </row>
    <row r="36" spans="1:12">
      <c r="A36" t="s">
        <v>283</v>
      </c>
      <c r="B36" s="150">
        <v>218</v>
      </c>
      <c r="C36" s="150">
        <v>162</v>
      </c>
      <c r="D36" s="150">
        <v>134</v>
      </c>
      <c r="E36" s="150">
        <v>116</v>
      </c>
      <c r="F36" s="150">
        <v>135</v>
      </c>
      <c r="G36" s="150">
        <v>161</v>
      </c>
      <c r="H36" s="150">
        <v>179</v>
      </c>
      <c r="I36" s="150">
        <v>98</v>
      </c>
      <c r="K36" s="226"/>
      <c r="L36" s="161"/>
    </row>
    <row r="37" spans="1:12">
      <c r="A37" t="s">
        <v>284</v>
      </c>
      <c r="B37" s="150">
        <v>2163</v>
      </c>
      <c r="C37" s="150">
        <v>2662</v>
      </c>
      <c r="D37" s="150">
        <v>1722</v>
      </c>
      <c r="E37" s="150">
        <v>1909</v>
      </c>
      <c r="F37" s="150">
        <v>2022</v>
      </c>
      <c r="G37" s="150">
        <v>1999</v>
      </c>
      <c r="H37" s="150">
        <v>2462</v>
      </c>
      <c r="I37" s="150">
        <v>2600</v>
      </c>
      <c r="K37" s="226"/>
      <c r="L37" s="161"/>
    </row>
    <row r="38" spans="1:12">
      <c r="A38" s="467" t="s">
        <v>47</v>
      </c>
      <c r="B38" s="471">
        <v>8347</v>
      </c>
      <c r="C38" s="471">
        <v>8867</v>
      </c>
      <c r="D38" s="471">
        <v>9537</v>
      </c>
      <c r="E38" s="471">
        <v>10497</v>
      </c>
      <c r="F38" s="471">
        <v>10691</v>
      </c>
      <c r="G38" s="471">
        <v>10417</v>
      </c>
      <c r="H38" s="471">
        <v>12601</v>
      </c>
      <c r="I38" s="471">
        <v>13915</v>
      </c>
      <c r="K38" s="226"/>
      <c r="L38" s="161"/>
    </row>
    <row r="40" spans="1:12" ht="16.5">
      <c r="A40" s="66" t="s">
        <v>699</v>
      </c>
      <c r="B40" s="32"/>
      <c r="G40" s="223" t="s">
        <v>0</v>
      </c>
      <c r="H40" s="223"/>
      <c r="I40" s="223"/>
      <c r="J40" s="223"/>
    </row>
    <row r="41" spans="1:12">
      <c r="A41" s="66" t="s">
        <v>257</v>
      </c>
      <c r="B41" s="66"/>
    </row>
    <row r="43" spans="1:12">
      <c r="A43" s="401" t="s">
        <v>0</v>
      </c>
      <c r="B43" s="401"/>
    </row>
  </sheetData>
  <customSheetViews>
    <customSheetView guid="{00BB8FC3-0B7F-4485-B1CD-FF164EC3970C}" fitToPage="1">
      <selection activeCell="I35" sqref="I35"/>
      <pageMargins left="0.7" right="0.7" top="0.78740157499999996" bottom="0.78740157499999996" header="0.3" footer="0.3"/>
      <pageSetup paperSize="9" scale="65" orientation="portrait" r:id="rId1"/>
    </customSheetView>
    <customSheetView guid="{5DDDE19F-F10F-4514-A83C-F71CDD7BE512}" fitToPage="1">
      <selection activeCell="I35" sqref="I35"/>
      <pageMargins left="0.7" right="0.7" top="0.78740157499999996" bottom="0.78740157499999996" header="0.3" footer="0.3"/>
      <pageSetup paperSize="9" scale="65" orientation="portrait" r:id="rId2"/>
    </customSheetView>
    <customSheetView guid="{9A6D0F5E-68D7-4772-8712-9975EE0A4B2C}" fitToPage="1">
      <selection activeCell="I35" sqref="I35"/>
      <pageMargins left="0.7" right="0.7" top="0.78740157499999996" bottom="0.78740157499999996" header="0.3" footer="0.3"/>
      <pageSetup paperSize="9" scale="65" orientation="portrait" r:id="rId3"/>
    </customSheetView>
  </customSheetViews>
  <mergeCells count="3">
    <mergeCell ref="A4:C4"/>
    <mergeCell ref="B24:D24"/>
    <mergeCell ref="A1:B1"/>
  </mergeCells>
  <pageMargins left="0.7" right="0.7" top="0.78740157499999996" bottom="0.78740157499999996" header="0.3" footer="0.3"/>
  <pageSetup paperSize="9" scale="45" orientation="portrait" r:id="rId4"/>
  <drawing r:id="rId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K40"/>
  <sheetViews>
    <sheetView showGridLines="0" topLeftCell="A19" zoomScaleNormal="100" workbookViewId="0">
      <selection activeCell="A45" sqref="A45"/>
    </sheetView>
  </sheetViews>
  <sheetFormatPr baseColWidth="10" defaultRowHeight="15"/>
  <cols>
    <col min="1" max="1" width="36.42578125" customWidth="1"/>
    <col min="2" max="2" width="10.85546875"/>
    <col min="3" max="3" width="14.7109375" customWidth="1"/>
    <col min="4" max="5" width="10.85546875"/>
    <col min="6" max="6" width="14.85546875" customWidth="1"/>
  </cols>
  <sheetData>
    <row r="1" spans="1:11" ht="39.75" customHeight="1">
      <c r="A1" s="756" t="s">
        <v>246</v>
      </c>
      <c r="B1" s="756"/>
      <c r="C1" s="115"/>
      <c r="D1" s="731"/>
      <c r="E1" s="115"/>
      <c r="F1" s="115"/>
    </row>
    <row r="2" spans="1:11">
      <c r="D2" s="36"/>
    </row>
    <row r="3" spans="1:11" ht="15.75">
      <c r="A3" s="4" t="s">
        <v>247</v>
      </c>
      <c r="B3" s="4"/>
      <c r="C3" s="4"/>
      <c r="D3" s="49"/>
      <c r="E3" s="26"/>
      <c r="F3" s="26"/>
      <c r="H3" s="129"/>
    </row>
    <row r="4" spans="1:11" ht="30">
      <c r="A4" s="369"/>
      <c r="B4" s="572">
        <v>2011</v>
      </c>
      <c r="C4" s="573" t="s">
        <v>551</v>
      </c>
      <c r="D4" s="572">
        <v>2020</v>
      </c>
      <c r="E4" s="553">
        <v>2021</v>
      </c>
      <c r="F4" s="573" t="s">
        <v>550</v>
      </c>
    </row>
    <row r="5" spans="1:11">
      <c r="A5" s="9" t="s">
        <v>506</v>
      </c>
      <c r="B5" s="150">
        <v>2020</v>
      </c>
      <c r="C5" s="568">
        <f>B5/$B$12*100</f>
        <v>22.081329252295586</v>
      </c>
      <c r="D5" s="238">
        <v>1749</v>
      </c>
      <c r="E5" s="238">
        <v>2103</v>
      </c>
      <c r="F5" s="188">
        <f>$E5/$E$12*100</f>
        <v>21.101745936183022</v>
      </c>
      <c r="G5" s="115"/>
      <c r="H5" s="115"/>
    </row>
    <row r="6" spans="1:11">
      <c r="A6" s="9" t="s">
        <v>493</v>
      </c>
      <c r="B6" s="150">
        <v>1047</v>
      </c>
      <c r="C6" s="568">
        <f t="shared" ref="C6:C12" si="0">B6/$B$12*100</f>
        <v>11.44512461740271</v>
      </c>
      <c r="D6" s="238">
        <v>682</v>
      </c>
      <c r="E6" s="238">
        <v>784</v>
      </c>
      <c r="F6" s="188">
        <f t="shared" ref="F6:F12" si="1">$E6/$E$12*100</f>
        <v>7.8667469395946226</v>
      </c>
    </row>
    <row r="7" spans="1:11">
      <c r="A7" s="9" t="s">
        <v>248</v>
      </c>
      <c r="B7" s="150">
        <v>1929</v>
      </c>
      <c r="C7" s="568">
        <f t="shared" si="0"/>
        <v>21.086576300830785</v>
      </c>
      <c r="D7" s="238">
        <v>2121</v>
      </c>
      <c r="E7" s="238">
        <v>2328</v>
      </c>
      <c r="F7" s="188">
        <f t="shared" si="1"/>
        <v>23.359422034918722</v>
      </c>
      <c r="H7" s="223" t="s">
        <v>0</v>
      </c>
      <c r="I7" s="223"/>
      <c r="J7" s="223"/>
      <c r="K7" s="223"/>
    </row>
    <row r="8" spans="1:11">
      <c r="A8" s="9" t="s">
        <v>494</v>
      </c>
      <c r="B8" s="150">
        <v>183</v>
      </c>
      <c r="C8" s="568">
        <f t="shared" si="0"/>
        <v>2.0004372540445998</v>
      </c>
      <c r="D8" s="238">
        <v>397</v>
      </c>
      <c r="E8" s="238">
        <v>425</v>
      </c>
      <c r="F8" s="188">
        <f t="shared" si="1"/>
        <v>4.2644992976118807</v>
      </c>
    </row>
    <row r="9" spans="1:11">
      <c r="A9" s="9" t="s">
        <v>495</v>
      </c>
      <c r="B9" s="150">
        <v>928</v>
      </c>
      <c r="C9" s="568">
        <f t="shared" si="0"/>
        <v>10.144293834717971</v>
      </c>
      <c r="D9" s="238">
        <v>851</v>
      </c>
      <c r="E9" s="238">
        <v>975</v>
      </c>
      <c r="F9" s="188">
        <f t="shared" si="1"/>
        <v>9.7832630945213737</v>
      </c>
    </row>
    <row r="10" spans="1:11">
      <c r="A10" s="9" t="s">
        <v>496</v>
      </c>
      <c r="B10" s="150">
        <v>145</v>
      </c>
      <c r="C10" s="568">
        <f t="shared" si="0"/>
        <v>1.5850459116746829</v>
      </c>
      <c r="D10" s="238">
        <v>221</v>
      </c>
      <c r="E10" s="238">
        <v>189</v>
      </c>
      <c r="F10" s="188">
        <f t="shared" si="1"/>
        <v>1.8964479229379894</v>
      </c>
    </row>
    <row r="11" spans="1:11">
      <c r="A11" s="369" t="s">
        <v>497</v>
      </c>
      <c r="B11" s="469">
        <v>2648</v>
      </c>
      <c r="C11" s="568">
        <f t="shared" si="0"/>
        <v>28.946217752514208</v>
      </c>
      <c r="D11" s="240">
        <v>2693</v>
      </c>
      <c r="E11" s="240">
        <v>2808</v>
      </c>
      <c r="F11" s="188">
        <f t="shared" si="1"/>
        <v>28.175797712221552</v>
      </c>
    </row>
    <row r="12" spans="1:11">
      <c r="A12" s="4" t="s">
        <v>498</v>
      </c>
      <c r="B12" s="229">
        <v>9148</v>
      </c>
      <c r="C12" s="574">
        <f t="shared" si="0"/>
        <v>100</v>
      </c>
      <c r="D12" s="575">
        <v>9034</v>
      </c>
      <c r="E12" s="576">
        <v>9966</v>
      </c>
      <c r="F12" s="577">
        <f t="shared" si="1"/>
        <v>100</v>
      </c>
    </row>
    <row r="13" spans="1:11" ht="15.75">
      <c r="A13" s="21"/>
      <c r="B13" s="21"/>
      <c r="C13" s="21"/>
      <c r="D13" s="39"/>
      <c r="E13" s="45"/>
      <c r="F13" s="21"/>
    </row>
    <row r="14" spans="1:11" ht="15.75">
      <c r="A14" s="21"/>
      <c r="B14" s="21"/>
      <c r="C14" s="21"/>
      <c r="D14" s="39"/>
      <c r="E14" s="45"/>
      <c r="F14" s="21"/>
    </row>
    <row r="15" spans="1:11" ht="15.75">
      <c r="A15" s="4" t="s">
        <v>635</v>
      </c>
      <c r="B15" s="9"/>
      <c r="C15" s="21"/>
      <c r="D15" s="39"/>
      <c r="E15" s="45"/>
      <c r="F15" s="21"/>
    </row>
    <row r="16" spans="1:11" ht="15.75">
      <c r="A16" s="4" t="s">
        <v>252</v>
      </c>
      <c r="B16" s="9"/>
      <c r="C16" s="21"/>
      <c r="D16" s="49" t="s">
        <v>253</v>
      </c>
      <c r="E16" s="45"/>
      <c r="F16" s="21"/>
    </row>
    <row r="17" spans="1:10" ht="33" customHeight="1">
      <c r="A17" s="9" t="s">
        <v>679</v>
      </c>
      <c r="B17" s="150">
        <v>3511</v>
      </c>
      <c r="C17" s="135"/>
      <c r="D17" s="815" t="s">
        <v>254</v>
      </c>
      <c r="E17" s="816"/>
      <c r="F17" s="150">
        <v>2877</v>
      </c>
    </row>
    <row r="18" spans="1:10" ht="31.5" customHeight="1">
      <c r="A18" s="9"/>
      <c r="B18" s="150"/>
      <c r="C18" s="135"/>
      <c r="D18" s="817" t="s">
        <v>255</v>
      </c>
      <c r="E18" s="817"/>
      <c r="F18" s="150">
        <v>2248</v>
      </c>
    </row>
    <row r="19" spans="1:10">
      <c r="A19" s="9" t="s">
        <v>249</v>
      </c>
      <c r="B19" s="150">
        <v>6635</v>
      </c>
      <c r="C19" s="135"/>
      <c r="D19" s="561" t="s">
        <v>250</v>
      </c>
      <c r="E19" s="569"/>
      <c r="F19" s="150">
        <v>5021</v>
      </c>
    </row>
    <row r="20" spans="1:10">
      <c r="A20" s="467" t="s">
        <v>643</v>
      </c>
      <c r="B20" s="471">
        <f>SUM(B17:B19)</f>
        <v>10146</v>
      </c>
      <c r="C20" s="471"/>
      <c r="D20" s="570"/>
      <c r="E20" s="471"/>
      <c r="F20" s="471">
        <f>SUM(F17:F19)</f>
        <v>10146</v>
      </c>
      <c r="G20" s="4"/>
    </row>
    <row r="21" spans="1:10" ht="15.75">
      <c r="A21" s="21"/>
      <c r="B21" s="21"/>
      <c r="C21" s="21"/>
      <c r="D21" s="39"/>
      <c r="E21" s="504"/>
      <c r="F21" s="21"/>
    </row>
    <row r="22" spans="1:10" ht="17.25">
      <c r="A22" s="497" t="s">
        <v>695</v>
      </c>
      <c r="B22" s="295"/>
      <c r="C22" s="21"/>
      <c r="D22" s="39"/>
      <c r="E22" s="504"/>
      <c r="F22" s="21"/>
    </row>
    <row r="23" spans="1:10" s="146" customFormat="1" ht="15.75">
      <c r="A23" s="497"/>
      <c r="B23" s="295"/>
      <c r="C23" s="21"/>
      <c r="D23" s="39"/>
      <c r="E23" s="504"/>
      <c r="F23" s="21"/>
    </row>
    <row r="24" spans="1:10" ht="15.75">
      <c r="A24" s="129" t="s">
        <v>111</v>
      </c>
      <c r="B24" s="129"/>
      <c r="C24" s="9"/>
      <c r="D24" s="134"/>
      <c r="E24" s="571">
        <v>25</v>
      </c>
      <c r="F24" s="21"/>
      <c r="G24" s="223" t="s">
        <v>0</v>
      </c>
      <c r="H24" s="223"/>
      <c r="I24" s="223"/>
      <c r="J24" s="223"/>
    </row>
    <row r="25" spans="1:10" ht="17.25">
      <c r="A25" s="129" t="s">
        <v>680</v>
      </c>
      <c r="B25" s="129"/>
      <c r="C25" s="9"/>
      <c r="D25" s="134"/>
      <c r="E25" s="571">
        <v>20.399999999999999</v>
      </c>
      <c r="F25" s="21"/>
      <c r="G25" s="223" t="s">
        <v>0</v>
      </c>
      <c r="H25" s="223"/>
      <c r="I25" s="223"/>
      <c r="J25" s="115"/>
    </row>
    <row r="26" spans="1:10" ht="15.75">
      <c r="A26" s="129" t="s">
        <v>547</v>
      </c>
      <c r="B26" s="129"/>
      <c r="C26" s="9"/>
      <c r="D26" s="134"/>
      <c r="E26" s="571">
        <v>52.8</v>
      </c>
      <c r="F26" s="21"/>
    </row>
    <row r="27" spans="1:10" ht="15.75">
      <c r="A27" s="129" t="s">
        <v>251</v>
      </c>
      <c r="B27" s="129"/>
      <c r="C27" s="9"/>
      <c r="D27" s="134"/>
      <c r="E27" s="571">
        <v>1.7</v>
      </c>
      <c r="F27" s="21"/>
    </row>
    <row r="28" spans="1:10" ht="15.75">
      <c r="A28" s="129" t="s">
        <v>0</v>
      </c>
      <c r="B28" s="129"/>
      <c r="C28" s="9"/>
      <c r="D28" s="134"/>
      <c r="E28" s="571" t="s">
        <v>0</v>
      </c>
      <c r="F28" s="21"/>
    </row>
    <row r="30" spans="1:10" ht="15.75">
      <c r="A30" s="158" t="s">
        <v>499</v>
      </c>
      <c r="B30" s="129"/>
      <c r="C30" s="140"/>
      <c r="D30" s="177"/>
      <c r="E30" s="504"/>
      <c r="F30" s="140"/>
    </row>
    <row r="31" spans="1:10" ht="15.75">
      <c r="A31" s="139"/>
      <c r="B31" s="129"/>
      <c r="C31" s="158">
        <v>2011</v>
      </c>
      <c r="D31" s="158">
        <v>2018</v>
      </c>
      <c r="E31" s="480">
        <v>2020</v>
      </c>
      <c r="F31" s="158">
        <v>2021</v>
      </c>
    </row>
    <row r="32" spans="1:10" ht="22.5" customHeight="1">
      <c r="A32" s="202" t="s">
        <v>500</v>
      </c>
      <c r="B32" s="129"/>
      <c r="C32" s="150">
        <v>7155</v>
      </c>
      <c r="D32" s="150">
        <v>7015</v>
      </c>
      <c r="E32" s="321">
        <v>6759</v>
      </c>
      <c r="F32" s="150">
        <v>7012</v>
      </c>
    </row>
    <row r="33" spans="1:6" ht="15.75">
      <c r="A33" s="21"/>
      <c r="B33" s="21"/>
      <c r="C33" s="21"/>
      <c r="D33" s="39"/>
      <c r="E33" s="21"/>
      <c r="F33" s="21"/>
    </row>
    <row r="34" spans="1:6" ht="15.75">
      <c r="A34" s="21"/>
      <c r="B34" s="21"/>
      <c r="C34" s="21"/>
      <c r="D34" s="39"/>
      <c r="E34" s="21"/>
      <c r="F34" s="21"/>
    </row>
    <row r="35" spans="1:6" ht="15.75">
      <c r="A35" s="66" t="s">
        <v>699</v>
      </c>
      <c r="B35" s="21"/>
      <c r="C35" s="21"/>
      <c r="D35" s="39"/>
      <c r="E35" s="21"/>
      <c r="F35" s="21"/>
    </row>
    <row r="36" spans="1:6" ht="15.75">
      <c r="A36" s="66" t="s">
        <v>713</v>
      </c>
      <c r="B36" s="21"/>
      <c r="C36" s="21"/>
      <c r="D36" s="39"/>
      <c r="E36" s="21"/>
      <c r="F36" s="21"/>
    </row>
    <row r="37" spans="1:6" ht="15.75">
      <c r="A37" s="513" t="s">
        <v>548</v>
      </c>
      <c r="B37" s="21"/>
      <c r="C37" s="21"/>
      <c r="D37" s="39"/>
      <c r="E37" s="21"/>
      <c r="F37" s="21"/>
    </row>
    <row r="38" spans="1:6" ht="15.75">
      <c r="A38" s="513" t="s">
        <v>549</v>
      </c>
      <c r="B38" s="21"/>
      <c r="C38" s="21"/>
      <c r="D38" s="39"/>
      <c r="E38" s="21"/>
      <c r="F38" s="21"/>
    </row>
    <row r="39" spans="1:6" ht="15.75">
      <c r="C39" s="21"/>
      <c r="D39" s="39"/>
      <c r="E39" s="21"/>
      <c r="F39" s="21"/>
    </row>
    <row r="40" spans="1:6" ht="15.75">
      <c r="A40" s="66" t="s">
        <v>440</v>
      </c>
      <c r="B40" s="66"/>
      <c r="C40" s="21"/>
      <c r="D40" s="39"/>
      <c r="E40" s="21"/>
      <c r="F40" s="21"/>
    </row>
  </sheetData>
  <customSheetViews>
    <customSheetView guid="{00BB8FC3-0B7F-4485-B1CD-FF164EC3970C}" fitToPage="1">
      <selection activeCell="F20" sqref="F20"/>
      <pageMargins left="0.7" right="0.7" top="0.78740157499999996" bottom="0.78740157499999996" header="0.3" footer="0.3"/>
      <pageSetup paperSize="9" scale="88" orientation="portrait" r:id="rId1"/>
    </customSheetView>
    <customSheetView guid="{5DDDE19F-F10F-4514-A83C-F71CDD7BE512}" fitToPage="1">
      <selection activeCell="F20" sqref="F20"/>
      <pageMargins left="0.7" right="0.7" top="0.78740157499999996" bottom="0.78740157499999996" header="0.3" footer="0.3"/>
      <pageSetup paperSize="9" scale="88" orientation="portrait" r:id="rId2"/>
    </customSheetView>
    <customSheetView guid="{9A6D0F5E-68D7-4772-8712-9975EE0A4B2C}" fitToPage="1">
      <selection activeCell="F20" sqref="F20"/>
      <pageMargins left="0.7" right="0.7" top="0.78740157499999996" bottom="0.78740157499999996" header="0.3" footer="0.3"/>
      <pageSetup paperSize="9" scale="88" orientation="portrait" r:id="rId3"/>
    </customSheetView>
  </customSheetViews>
  <mergeCells count="3">
    <mergeCell ref="D17:E17"/>
    <mergeCell ref="D18:E18"/>
    <mergeCell ref="A1:B1"/>
  </mergeCells>
  <pageMargins left="0.7" right="0.7" top="0.78740157499999996" bottom="0.78740157499999996" header="0.3" footer="0.3"/>
  <pageSetup paperSize="9" scale="46" orientation="portrait" r:id="rId4"/>
  <drawing r:id="rId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AE72"/>
  <sheetViews>
    <sheetView showGridLines="0" topLeftCell="A50" zoomScaleNormal="100" workbookViewId="0">
      <selection activeCell="G79" sqref="G79"/>
    </sheetView>
  </sheetViews>
  <sheetFormatPr baseColWidth="10" defaultRowHeight="15"/>
  <cols>
    <col min="1" max="1" width="19.28515625" customWidth="1"/>
    <col min="2" max="2" width="10.7109375" customWidth="1"/>
    <col min="3" max="3" width="12" customWidth="1"/>
    <col min="4" max="9" width="10.7109375" customWidth="1"/>
    <col min="10" max="16" width="10.85546875"/>
    <col min="17" max="17" width="31" customWidth="1"/>
    <col min="18" max="18" width="19.42578125" customWidth="1"/>
    <col min="19" max="19" width="10.85546875"/>
    <col min="20" max="20" width="16.42578125" customWidth="1"/>
  </cols>
  <sheetData>
    <row r="1" spans="1:31" ht="39.75" customHeight="1">
      <c r="A1" s="756" t="s">
        <v>246</v>
      </c>
      <c r="B1" s="756"/>
      <c r="C1" s="756"/>
      <c r="D1" s="756"/>
      <c r="E1" s="756"/>
      <c r="F1" s="756"/>
      <c r="G1" s="756"/>
      <c r="H1" s="756"/>
      <c r="I1" s="756"/>
      <c r="J1" s="756"/>
      <c r="K1" s="756"/>
      <c r="L1" s="756"/>
      <c r="M1" s="756"/>
      <c r="N1" s="756"/>
      <c r="O1" s="756"/>
      <c r="P1" s="756"/>
    </row>
    <row r="2" spans="1:31">
      <c r="A2" s="756"/>
      <c r="B2" s="756"/>
      <c r="C2" s="756"/>
      <c r="D2" s="756"/>
      <c r="E2" s="756"/>
      <c r="F2" s="756"/>
      <c r="G2" s="756"/>
      <c r="H2" s="756"/>
      <c r="I2" s="756"/>
      <c r="J2" s="756"/>
      <c r="K2" s="756"/>
      <c r="L2" s="756"/>
      <c r="M2" s="756"/>
      <c r="N2" s="756"/>
      <c r="O2" s="756"/>
      <c r="P2" s="756"/>
    </row>
    <row r="3" spans="1:31">
      <c r="A3" s="4" t="s">
        <v>716</v>
      </c>
      <c r="B3" s="9"/>
      <c r="C3" s="9"/>
      <c r="D3" s="9"/>
      <c r="E3" s="9"/>
      <c r="F3" s="9"/>
      <c r="G3" s="233"/>
      <c r="H3" s="9"/>
    </row>
    <row r="4" spans="1:31" ht="18.75">
      <c r="B4" s="67"/>
    </row>
    <row r="5" spans="1:31">
      <c r="A5" s="146"/>
      <c r="B5" s="146" t="s">
        <v>439</v>
      </c>
      <c r="C5" s="146" t="s">
        <v>493</v>
      </c>
      <c r="D5" s="146" t="s">
        <v>248</v>
      </c>
      <c r="E5" s="146" t="s">
        <v>494</v>
      </c>
      <c r="F5" s="146" t="s">
        <v>495</v>
      </c>
      <c r="G5" s="2" t="s">
        <v>496</v>
      </c>
      <c r="H5" s="34" t="s">
        <v>497</v>
      </c>
      <c r="I5" s="34" t="s">
        <v>47</v>
      </c>
    </row>
    <row r="6" spans="1:31">
      <c r="A6" s="129">
        <v>2010</v>
      </c>
      <c r="B6" s="150">
        <v>2022</v>
      </c>
      <c r="C6" s="150">
        <v>1407</v>
      </c>
      <c r="D6" s="150">
        <v>2165</v>
      </c>
      <c r="E6" s="150">
        <v>142</v>
      </c>
      <c r="F6" s="150">
        <v>960</v>
      </c>
      <c r="G6" s="150">
        <v>118</v>
      </c>
      <c r="H6" s="150">
        <v>2687</v>
      </c>
      <c r="I6" s="150">
        <v>9807</v>
      </c>
      <c r="W6" s="197"/>
      <c r="X6" s="197"/>
      <c r="Y6" s="197"/>
      <c r="Z6" s="197"/>
      <c r="AA6" s="197"/>
      <c r="AB6" s="197"/>
      <c r="AC6" s="197"/>
      <c r="AD6" s="197"/>
      <c r="AE6" s="197"/>
    </row>
    <row r="7" spans="1:31">
      <c r="A7" s="129">
        <v>2012</v>
      </c>
      <c r="B7" s="150">
        <v>2029</v>
      </c>
      <c r="C7" s="150">
        <v>1006</v>
      </c>
      <c r="D7" s="150">
        <v>1980</v>
      </c>
      <c r="E7" s="150">
        <v>211</v>
      </c>
      <c r="F7" s="150">
        <v>1002</v>
      </c>
      <c r="G7" s="150">
        <v>159</v>
      </c>
      <c r="H7" s="150">
        <v>2659</v>
      </c>
      <c r="I7" s="150">
        <v>9332</v>
      </c>
      <c r="W7" s="197"/>
      <c r="X7" s="197"/>
      <c r="Y7" s="197"/>
      <c r="Z7" s="197"/>
      <c r="AA7" s="197"/>
      <c r="AB7" s="197"/>
      <c r="AC7" s="197"/>
      <c r="AD7" s="197"/>
      <c r="AE7" s="197"/>
    </row>
    <row r="8" spans="1:31">
      <c r="A8" s="129">
        <v>2014</v>
      </c>
      <c r="B8" s="150">
        <v>2013</v>
      </c>
      <c r="C8" s="150">
        <v>801</v>
      </c>
      <c r="D8" s="150">
        <v>1850</v>
      </c>
      <c r="E8" s="150">
        <v>273</v>
      </c>
      <c r="F8" s="150">
        <v>916</v>
      </c>
      <c r="G8" s="150">
        <v>165</v>
      </c>
      <c r="H8" s="150">
        <v>2640</v>
      </c>
      <c r="I8" s="150">
        <v>8933</v>
      </c>
      <c r="W8" s="197"/>
      <c r="X8" s="197"/>
      <c r="Y8" s="197"/>
      <c r="Z8" s="197"/>
      <c r="AA8" s="197"/>
      <c r="AB8" s="197"/>
      <c r="AC8" s="197"/>
      <c r="AD8" s="197"/>
      <c r="AE8" s="197"/>
    </row>
    <row r="9" spans="1:31">
      <c r="A9" s="129">
        <v>2016</v>
      </c>
      <c r="B9" s="150">
        <v>2062</v>
      </c>
      <c r="C9" s="150">
        <v>765</v>
      </c>
      <c r="D9" s="150">
        <v>2064</v>
      </c>
      <c r="E9" s="150">
        <v>302</v>
      </c>
      <c r="F9" s="150">
        <v>1090</v>
      </c>
      <c r="G9" s="150">
        <v>185</v>
      </c>
      <c r="H9" s="150">
        <v>2717</v>
      </c>
      <c r="I9" s="150">
        <v>9462</v>
      </c>
    </row>
    <row r="10" spans="1:31">
      <c r="A10" s="129">
        <v>2018</v>
      </c>
      <c r="B10" s="150">
        <v>2103</v>
      </c>
      <c r="C10" s="150">
        <v>686</v>
      </c>
      <c r="D10" s="150">
        <v>2078</v>
      </c>
      <c r="E10" s="150">
        <v>330</v>
      </c>
      <c r="F10" s="150">
        <v>978</v>
      </c>
      <c r="G10" s="150">
        <v>214</v>
      </c>
      <c r="H10" s="150">
        <v>2757</v>
      </c>
      <c r="I10" s="150">
        <v>9469</v>
      </c>
    </row>
    <row r="11" spans="1:31">
      <c r="A11" s="129">
        <v>2019</v>
      </c>
      <c r="B11" s="150">
        <v>2129</v>
      </c>
      <c r="C11" s="150">
        <v>736</v>
      </c>
      <c r="D11" s="150">
        <v>2165</v>
      </c>
      <c r="E11" s="150">
        <v>368</v>
      </c>
      <c r="F11" s="150">
        <v>1040</v>
      </c>
      <c r="G11" s="150">
        <v>217</v>
      </c>
      <c r="H11" s="150">
        <v>2793</v>
      </c>
      <c r="I11" s="150">
        <v>9772</v>
      </c>
    </row>
    <row r="12" spans="1:31">
      <c r="A12" s="295">
        <v>2020</v>
      </c>
      <c r="B12" s="238">
        <v>1749</v>
      </c>
      <c r="C12" s="238">
        <v>682</v>
      </c>
      <c r="D12" s="238">
        <v>2121</v>
      </c>
      <c r="E12" s="238">
        <v>397</v>
      </c>
      <c r="F12" s="238">
        <v>851</v>
      </c>
      <c r="G12" s="238">
        <v>221</v>
      </c>
      <c r="H12" s="238">
        <v>2693</v>
      </c>
      <c r="I12" s="238">
        <v>9034</v>
      </c>
    </row>
    <row r="13" spans="1:31">
      <c r="A13" s="508">
        <v>2021</v>
      </c>
      <c r="B13" s="516">
        <v>2103</v>
      </c>
      <c r="C13" s="516">
        <v>784</v>
      </c>
      <c r="D13" s="516">
        <v>2328</v>
      </c>
      <c r="E13" s="516">
        <v>425</v>
      </c>
      <c r="F13" s="516">
        <v>975</v>
      </c>
      <c r="G13" s="516">
        <v>189</v>
      </c>
      <c r="H13" s="516">
        <v>2808</v>
      </c>
      <c r="I13" s="516">
        <v>9966</v>
      </c>
    </row>
    <row r="14" spans="1:31">
      <c r="B14" s="497"/>
      <c r="C14" s="595"/>
      <c r="D14" s="595"/>
      <c r="E14" s="595"/>
      <c r="F14" s="595"/>
      <c r="G14" s="595"/>
      <c r="H14" s="595"/>
      <c r="I14" s="595"/>
      <c r="J14" s="595"/>
    </row>
    <row r="23" spans="1:6" ht="16.5">
      <c r="A23" s="32"/>
      <c r="B23" s="32"/>
    </row>
    <row r="24" spans="1:6" ht="16.5">
      <c r="A24" s="32" t="s">
        <v>0</v>
      </c>
      <c r="B24" s="32"/>
    </row>
    <row r="26" spans="1:6" ht="16.5">
      <c r="B26" s="191"/>
      <c r="C26" s="191"/>
      <c r="D26" s="191"/>
      <c r="E26" s="191"/>
      <c r="F26" s="2"/>
    </row>
    <row r="34" spans="1:15">
      <c r="L34" s="115" t="s">
        <v>0</v>
      </c>
      <c r="M34" s="115"/>
      <c r="N34" s="115"/>
      <c r="O34" s="115"/>
    </row>
    <row r="37" spans="1:15">
      <c r="A37" s="66" t="s">
        <v>409</v>
      </c>
      <c r="B37" s="9"/>
      <c r="C37" s="9"/>
      <c r="D37" s="9"/>
    </row>
    <row r="41" spans="1:15" ht="15" customHeight="1">
      <c r="A41" s="4" t="s">
        <v>502</v>
      </c>
      <c r="B41" s="4"/>
      <c r="C41" s="4"/>
      <c r="D41" s="4"/>
      <c r="E41" s="4"/>
      <c r="F41" s="4"/>
    </row>
    <row r="43" spans="1:15">
      <c r="A43" s="156" t="s">
        <v>0</v>
      </c>
      <c r="B43" s="182"/>
      <c r="C43" s="182">
        <v>2010</v>
      </c>
      <c r="D43" s="182">
        <v>2012</v>
      </c>
      <c r="E43" s="182">
        <v>2014</v>
      </c>
      <c r="F43" s="186">
        <v>2016</v>
      </c>
      <c r="G43" s="186">
        <v>2018</v>
      </c>
      <c r="H43" s="186">
        <v>2020</v>
      </c>
      <c r="I43" s="186">
        <v>2021</v>
      </c>
      <c r="J43" s="732">
        <v>2022</v>
      </c>
    </row>
    <row r="44" spans="1:15">
      <c r="A44" s="156" t="s">
        <v>111</v>
      </c>
      <c r="B44" s="230"/>
      <c r="C44" s="230">
        <v>1031</v>
      </c>
      <c r="D44" s="230">
        <v>1031</v>
      </c>
      <c r="E44" s="230">
        <v>1078</v>
      </c>
      <c r="F44" s="235">
        <v>1101</v>
      </c>
      <c r="G44" s="230">
        <v>1133</v>
      </c>
      <c r="H44" s="235">
        <v>1079</v>
      </c>
      <c r="I44" s="235">
        <v>1144</v>
      </c>
      <c r="J44" s="733">
        <v>1137</v>
      </c>
    </row>
    <row r="45" spans="1:15">
      <c r="A45" s="156" t="s">
        <v>134</v>
      </c>
      <c r="B45" s="230"/>
      <c r="C45" s="230">
        <v>641</v>
      </c>
      <c r="D45" s="230">
        <v>633</v>
      </c>
      <c r="E45" s="230">
        <v>604</v>
      </c>
      <c r="F45" s="235">
        <v>639</v>
      </c>
      <c r="G45" s="230">
        <v>652</v>
      </c>
      <c r="H45" s="235">
        <v>613</v>
      </c>
      <c r="I45" s="235">
        <v>621</v>
      </c>
      <c r="J45" s="733">
        <v>637</v>
      </c>
    </row>
    <row r="46" spans="1:15">
      <c r="A46" s="156" t="s">
        <v>501</v>
      </c>
      <c r="B46" s="230"/>
      <c r="C46" s="230">
        <v>782</v>
      </c>
      <c r="D46" s="230">
        <v>778</v>
      </c>
      <c r="E46" s="230">
        <v>755</v>
      </c>
      <c r="F46" s="235">
        <v>775</v>
      </c>
      <c r="G46" s="230">
        <v>770</v>
      </c>
      <c r="H46" s="235">
        <v>793</v>
      </c>
      <c r="I46" s="235">
        <v>831</v>
      </c>
      <c r="J46" s="733">
        <v>788</v>
      </c>
    </row>
    <row r="47" spans="1:15">
      <c r="A47" s="156" t="s">
        <v>251</v>
      </c>
      <c r="B47" s="230"/>
      <c r="C47" s="230">
        <v>53</v>
      </c>
      <c r="D47" s="230">
        <v>50</v>
      </c>
      <c r="E47" s="230">
        <v>46</v>
      </c>
      <c r="F47" s="235">
        <v>48</v>
      </c>
      <c r="G47" s="230">
        <v>50</v>
      </c>
      <c r="H47" s="235">
        <v>50</v>
      </c>
      <c r="I47" s="235">
        <v>52</v>
      </c>
      <c r="J47" s="733">
        <v>49</v>
      </c>
    </row>
    <row r="48" spans="1:15" ht="45">
      <c r="A48" s="735" t="s">
        <v>503</v>
      </c>
      <c r="B48" s="230"/>
      <c r="C48" s="230">
        <v>222</v>
      </c>
      <c r="D48" s="230">
        <v>222</v>
      </c>
      <c r="E48" s="230">
        <v>229</v>
      </c>
      <c r="F48" s="235">
        <v>245</v>
      </c>
      <c r="G48" s="230">
        <v>231</v>
      </c>
      <c r="H48" s="235">
        <v>232</v>
      </c>
      <c r="I48" s="235">
        <v>242</v>
      </c>
      <c r="J48" s="733">
        <v>232</v>
      </c>
    </row>
    <row r="49" spans="1:10">
      <c r="A49" s="156" t="s">
        <v>47</v>
      </c>
      <c r="B49" s="230" t="s">
        <v>0</v>
      </c>
      <c r="C49" s="230">
        <f>SUM(C44:C48)</f>
        <v>2729</v>
      </c>
      <c r="D49" s="230">
        <f t="shared" ref="D49:I49" si="0">SUM(D44:D48)</f>
        <v>2714</v>
      </c>
      <c r="E49" s="230">
        <f t="shared" ref="E49:H49" si="1">SUM(E44:E48)</f>
        <v>2712</v>
      </c>
      <c r="F49" s="235">
        <f t="shared" si="1"/>
        <v>2808</v>
      </c>
      <c r="G49" s="230">
        <f t="shared" si="1"/>
        <v>2836</v>
      </c>
      <c r="H49" s="230">
        <f t="shared" si="1"/>
        <v>2767</v>
      </c>
      <c r="I49" s="235">
        <f t="shared" si="0"/>
        <v>2890</v>
      </c>
      <c r="J49" s="733">
        <f>SUM(J44:J48)</f>
        <v>2843</v>
      </c>
    </row>
    <row r="59" spans="1:10" ht="16.5">
      <c r="B59" s="32"/>
      <c r="C59" s="32"/>
      <c r="D59" s="32"/>
      <c r="E59" s="32"/>
    </row>
    <row r="72" spans="1:4">
      <c r="A72" s="66" t="s">
        <v>409</v>
      </c>
      <c r="B72" s="9"/>
      <c r="C72" s="9"/>
      <c r="D72" s="9"/>
    </row>
  </sheetData>
  <customSheetViews>
    <customSheetView guid="{00BB8FC3-0B7F-4485-B1CD-FF164EC3970C}" scale="76" fitToPage="1">
      <selection activeCell="N34" sqref="N34"/>
      <rowBreaks count="1" manualBreakCount="1">
        <brk id="31" max="16383" man="1"/>
      </rowBreaks>
      <pageMargins left="0.7" right="0.7" top="0.78740157499999996" bottom="0.78740157499999996" header="0.3" footer="0.3"/>
      <pageSetup paperSize="9" scale="44" orientation="landscape" r:id="rId1"/>
    </customSheetView>
    <customSheetView guid="{5DDDE19F-F10F-4514-A83C-F71CDD7BE512}" scale="76" fitToPage="1">
      <selection activeCell="N34" sqref="N34"/>
      <rowBreaks count="1" manualBreakCount="1">
        <brk id="31" max="16383" man="1"/>
      </rowBreaks>
      <pageMargins left="0.7" right="0.7" top="0.78740157499999996" bottom="0.78740157499999996" header="0.3" footer="0.3"/>
      <pageSetup paperSize="9" scale="44" orientation="landscape" r:id="rId2"/>
    </customSheetView>
    <customSheetView guid="{9A6D0F5E-68D7-4772-8712-9975EE0A4B2C}" scale="76" fitToPage="1">
      <selection activeCell="N34" sqref="N34"/>
      <rowBreaks count="1" manualBreakCount="1">
        <brk id="31" max="16383" man="1"/>
      </rowBreaks>
      <pageMargins left="0.7" right="0.7" top="0.78740157499999996" bottom="0.78740157499999996" header="0.3" footer="0.3"/>
      <pageSetup paperSize="9" scale="44" orientation="landscape" r:id="rId3"/>
    </customSheetView>
  </customSheetViews>
  <mergeCells count="1">
    <mergeCell ref="A1:P2"/>
  </mergeCells>
  <pageMargins left="0.7" right="0.7" top="0.78740157499999996" bottom="0.78740157499999996" header="0.3" footer="0.3"/>
  <pageSetup paperSize="9" scale="44" orientation="landscape" r:id="rId4"/>
  <rowBreaks count="1" manualBreakCount="1">
    <brk id="27" max="16383" man="1"/>
  </rowBreaks>
  <drawing r:id="rId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C10"/>
  <sheetViews>
    <sheetView showGridLines="0" zoomScaleNormal="100" workbookViewId="0">
      <selection activeCell="C6" sqref="C6"/>
    </sheetView>
  </sheetViews>
  <sheetFormatPr baseColWidth="10" defaultRowHeight="15"/>
  <cols>
    <col min="1" max="1" width="49.85546875" bestFit="1" customWidth="1"/>
    <col min="2" max="2" width="7.5703125" style="63" customWidth="1"/>
    <col min="3" max="3" width="36.28515625" bestFit="1" customWidth="1"/>
    <col min="4" max="4" width="11.42578125" customWidth="1"/>
  </cols>
  <sheetData>
    <row r="1" spans="1:3" ht="39.75" customHeight="1">
      <c r="A1" s="734" t="s">
        <v>428</v>
      </c>
    </row>
    <row r="2" spans="1:3" ht="15" customHeight="1">
      <c r="B2" s="389"/>
      <c r="C2" s="64"/>
    </row>
    <row r="4" spans="1:3">
      <c r="A4" t="s">
        <v>429</v>
      </c>
    </row>
    <row r="6" spans="1:3">
      <c r="A6" t="s">
        <v>430</v>
      </c>
      <c r="B6" s="144">
        <v>6672</v>
      </c>
      <c r="C6" t="s">
        <v>636</v>
      </c>
    </row>
    <row r="7" spans="1:3">
      <c r="A7" t="s">
        <v>431</v>
      </c>
      <c r="B7" s="144">
        <v>171644</v>
      </c>
      <c r="C7" t="s">
        <v>638</v>
      </c>
    </row>
    <row r="8" spans="1:3">
      <c r="A8" t="s">
        <v>432</v>
      </c>
      <c r="B8" s="144">
        <v>18533</v>
      </c>
      <c r="C8" t="s">
        <v>473</v>
      </c>
    </row>
    <row r="9" spans="1:3">
      <c r="A9" t="s">
        <v>433</v>
      </c>
      <c r="B9" s="144">
        <v>1437</v>
      </c>
      <c r="C9" t="s">
        <v>434</v>
      </c>
    </row>
    <row r="10" spans="1:3">
      <c r="A10" t="s">
        <v>435</v>
      </c>
      <c r="B10" s="538">
        <v>13915</v>
      </c>
      <c r="C10" t="s">
        <v>473</v>
      </c>
    </row>
  </sheetData>
  <customSheetViews>
    <customSheetView guid="{00BB8FC3-0B7F-4485-B1CD-FF164EC3970C}" fitToPage="1">
      <selection activeCell="B9" sqref="B9"/>
      <pageMargins left="0.7" right="0.7" top="0.78740157499999996" bottom="0.78740157499999996" header="0.3" footer="0.3"/>
      <pageSetup paperSize="9" scale="93" fitToHeight="0" orientation="portrait" r:id="rId1"/>
    </customSheetView>
    <customSheetView guid="{5DDDE19F-F10F-4514-A83C-F71CDD7BE512}" fitToPage="1">
      <selection activeCell="B15" sqref="B15"/>
      <pageMargins left="0.7" right="0.7" top="0.78740157499999996" bottom="0.78740157499999996" header="0.3" footer="0.3"/>
      <pageSetup paperSize="9" scale="93" fitToHeight="0" orientation="portrait" r:id="rId2"/>
    </customSheetView>
    <customSheetView guid="{9A6D0F5E-68D7-4772-8712-9975EE0A4B2C}" fitToPage="1">
      <selection activeCell="B9" sqref="B9"/>
      <pageMargins left="0.7" right="0.7" top="0.78740157499999996" bottom="0.78740157499999996" header="0.3" footer="0.3"/>
      <pageSetup paperSize="9" scale="93" fitToHeight="0" orientation="portrait" r:id="rId3"/>
    </customSheetView>
  </customSheetViews>
  <pageMargins left="0.7" right="0.7" top="0.78740157499999996" bottom="0.78740157499999996" header="0.3" footer="0.3"/>
  <pageSetup paperSize="9" scale="93" fitToHeight="0" orientation="portrait" r:id="rId4"/>
  <drawing r:id="rId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C35"/>
  <sheetViews>
    <sheetView topLeftCell="A10" workbookViewId="0">
      <selection activeCell="G42" sqref="G42"/>
    </sheetView>
  </sheetViews>
  <sheetFormatPr baseColWidth="10" defaultRowHeight="15"/>
  <cols>
    <col min="1" max="1" width="13.85546875" customWidth="1"/>
  </cols>
  <sheetData>
    <row r="1" spans="1:3">
      <c r="A1" t="s">
        <v>359</v>
      </c>
    </row>
    <row r="3" spans="1:3">
      <c r="A3" t="s">
        <v>358</v>
      </c>
      <c r="B3" t="s">
        <v>357</v>
      </c>
      <c r="C3" t="s">
        <v>356</v>
      </c>
    </row>
    <row r="4" spans="1:3">
      <c r="A4" t="s">
        <v>0</v>
      </c>
      <c r="C4" s="3" t="s">
        <v>0</v>
      </c>
    </row>
    <row r="5" spans="1:3">
      <c r="A5" t="s">
        <v>200</v>
      </c>
      <c r="B5">
        <v>0.6</v>
      </c>
      <c r="C5" s="48">
        <v>0.4</v>
      </c>
    </row>
    <row r="6" spans="1:3">
      <c r="A6" t="s">
        <v>355</v>
      </c>
      <c r="B6">
        <v>1.3</v>
      </c>
      <c r="C6" s="48">
        <v>0.2</v>
      </c>
    </row>
    <row r="7" spans="1:3">
      <c r="A7" t="s">
        <v>192</v>
      </c>
      <c r="B7">
        <v>1.6</v>
      </c>
      <c r="C7" s="48">
        <v>1.7</v>
      </c>
    </row>
    <row r="8" spans="1:3">
      <c r="A8" t="s">
        <v>191</v>
      </c>
      <c r="B8">
        <v>1.1000000000000001</v>
      </c>
      <c r="C8" s="48">
        <v>0.9</v>
      </c>
    </row>
    <row r="9" spans="1:3">
      <c r="A9" t="s">
        <v>187</v>
      </c>
      <c r="B9">
        <v>0.2</v>
      </c>
      <c r="C9" s="48">
        <v>0.1</v>
      </c>
    </row>
    <row r="10" spans="1:3">
      <c r="A10" t="s">
        <v>354</v>
      </c>
      <c r="B10">
        <v>0.8</v>
      </c>
      <c r="C10" s="48">
        <v>0.9</v>
      </c>
    </row>
    <row r="11" spans="1:3">
      <c r="A11" t="s">
        <v>188</v>
      </c>
      <c r="B11">
        <v>1</v>
      </c>
      <c r="C11" s="48">
        <v>0</v>
      </c>
    </row>
    <row r="12" spans="1:3">
      <c r="A12" t="s">
        <v>186</v>
      </c>
      <c r="B12">
        <v>1.6</v>
      </c>
      <c r="C12" s="48">
        <v>0.6</v>
      </c>
    </row>
    <row r="13" spans="1:3">
      <c r="A13" t="s">
        <v>25</v>
      </c>
      <c r="B13">
        <v>1.5</v>
      </c>
      <c r="C13" s="48">
        <v>1.2</v>
      </c>
    </row>
    <row r="14" spans="1:3">
      <c r="A14" t="s">
        <v>68</v>
      </c>
      <c r="B14">
        <v>1</v>
      </c>
      <c r="C14" s="48">
        <v>0.5</v>
      </c>
    </row>
    <row r="16" spans="1:3">
      <c r="A16" t="s">
        <v>0</v>
      </c>
      <c r="B16" t="s">
        <v>0</v>
      </c>
      <c r="C16" s="48" t="s">
        <v>0</v>
      </c>
    </row>
    <row r="35" spans="1:1">
      <c r="A35" t="s">
        <v>353</v>
      </c>
    </row>
  </sheetData>
  <customSheetViews>
    <customSheetView guid="{00BB8FC3-0B7F-4485-B1CD-FF164EC3970C}" fitToPage="1" state="hidden" topLeftCell="A10">
      <selection activeCell="G42" sqref="G42"/>
      <pageMargins left="0.7" right="0.7" top="0.78740157499999996" bottom="0.78740157499999996" header="0.3" footer="0.3"/>
      <pageSetup orientation="portrait" r:id="rId1"/>
    </customSheetView>
    <customSheetView guid="{5DDDE19F-F10F-4514-A83C-F71CDD7BE512}" fitToPage="1" state="hidden" topLeftCell="A10">
      <selection activeCell="G42" sqref="G42"/>
      <pageMargins left="0.7" right="0.7" top="0.78740157499999996" bottom="0.78740157499999996" header="0.3" footer="0.3"/>
      <pageSetup orientation="portrait" r:id="rId2"/>
    </customSheetView>
    <customSheetView guid="{9A6D0F5E-68D7-4772-8712-9975EE0A4B2C}" fitToPage="1" state="hidden" topLeftCell="A10">
      <selection activeCell="G42" sqref="G42"/>
      <pageMargins left="0.7" right="0.7" top="0.78740157499999996" bottom="0.78740157499999996" header="0.3" footer="0.3"/>
      <pageSetup orientation="portrait" r:id="rId3"/>
    </customSheetView>
  </customSheetViews>
  <pageMargins left="0.7" right="0.7" top="0.78740157499999996" bottom="0.78740157499999996" header="0.3" footer="0.3"/>
  <pageSetup orientation="portrait" r:id="rId4"/>
  <drawing r:id="rId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2:F20"/>
  <sheetViews>
    <sheetView topLeftCell="A10" workbookViewId="0">
      <selection activeCell="H22" sqref="H22"/>
    </sheetView>
  </sheetViews>
  <sheetFormatPr baseColWidth="10" defaultRowHeight="15"/>
  <cols>
    <col min="1" max="1" width="15.28515625" customWidth="1"/>
  </cols>
  <sheetData>
    <row r="2" spans="1:6" ht="18">
      <c r="A2" s="26" t="s">
        <v>402</v>
      </c>
    </row>
    <row r="4" spans="1:6" ht="17.25">
      <c r="A4" t="s">
        <v>358</v>
      </c>
      <c r="B4" t="s">
        <v>405</v>
      </c>
    </row>
    <row r="5" spans="1:6">
      <c r="B5">
        <v>2005</v>
      </c>
      <c r="C5">
        <v>2010</v>
      </c>
      <c r="D5">
        <v>2011</v>
      </c>
      <c r="E5">
        <v>2012</v>
      </c>
      <c r="F5">
        <v>2013</v>
      </c>
    </row>
    <row r="7" spans="1:6">
      <c r="A7" t="s">
        <v>198</v>
      </c>
      <c r="B7" s="5">
        <v>96236</v>
      </c>
      <c r="C7" s="5">
        <v>94977</v>
      </c>
      <c r="D7" s="5">
        <v>97077</v>
      </c>
      <c r="E7" s="5">
        <v>100593</v>
      </c>
      <c r="F7" s="5">
        <v>100778</v>
      </c>
    </row>
    <row r="8" spans="1:6">
      <c r="A8" t="s">
        <v>188</v>
      </c>
      <c r="B8" s="5">
        <v>18896</v>
      </c>
      <c r="C8" s="5">
        <v>17864</v>
      </c>
      <c r="D8" s="5">
        <v>18436</v>
      </c>
      <c r="E8" s="5">
        <v>18381</v>
      </c>
      <c r="F8" s="5">
        <v>17693</v>
      </c>
    </row>
    <row r="9" spans="1:6">
      <c r="A9" t="s">
        <v>25</v>
      </c>
      <c r="B9" s="5">
        <v>24551</v>
      </c>
      <c r="C9" s="5">
        <v>25074</v>
      </c>
      <c r="D9" s="5">
        <v>25767</v>
      </c>
      <c r="E9" s="5">
        <v>26095</v>
      </c>
      <c r="F9" s="5">
        <v>26445</v>
      </c>
    </row>
    <row r="10" spans="1:6">
      <c r="A10" t="s">
        <v>185</v>
      </c>
      <c r="B10" s="5">
        <v>45536</v>
      </c>
      <c r="C10" s="5">
        <v>40036</v>
      </c>
      <c r="D10" s="5">
        <v>38490</v>
      </c>
      <c r="E10" s="5">
        <v>37577</v>
      </c>
      <c r="F10" s="5">
        <v>35807</v>
      </c>
    </row>
    <row r="11" spans="1:6">
      <c r="A11" t="s">
        <v>187</v>
      </c>
      <c r="B11" s="5">
        <v>23867</v>
      </c>
      <c r="C11" s="5">
        <v>22750</v>
      </c>
      <c r="D11" s="5">
        <v>23654</v>
      </c>
      <c r="E11" s="5">
        <v>23962</v>
      </c>
      <c r="F11" s="5">
        <v>23277</v>
      </c>
    </row>
    <row r="12" spans="1:6">
      <c r="A12" t="s">
        <v>191</v>
      </c>
      <c r="B12" s="5">
        <v>74361</v>
      </c>
      <c r="C12" s="5">
        <v>68443</v>
      </c>
      <c r="D12" s="5">
        <v>70076</v>
      </c>
      <c r="E12" s="5">
        <v>70611</v>
      </c>
      <c r="F12" s="5">
        <v>67211</v>
      </c>
    </row>
    <row r="13" spans="1:6">
      <c r="A13" t="s">
        <v>186</v>
      </c>
      <c r="B13" s="5">
        <v>31615</v>
      </c>
      <c r="C13" s="5">
        <v>30802</v>
      </c>
      <c r="D13" s="5">
        <v>32334</v>
      </c>
      <c r="E13" s="5">
        <v>32905</v>
      </c>
      <c r="F13" s="5">
        <v>32914</v>
      </c>
    </row>
    <row r="14" spans="1:6">
      <c r="A14" t="s">
        <v>199</v>
      </c>
      <c r="B14" s="5">
        <v>65242</v>
      </c>
      <c r="C14" s="5">
        <v>63881</v>
      </c>
      <c r="D14" s="5">
        <v>65630</v>
      </c>
      <c r="E14" s="5">
        <v>65953</v>
      </c>
      <c r="F14" s="5">
        <v>65557</v>
      </c>
    </row>
    <row r="15" spans="1:6">
      <c r="A15" t="s">
        <v>192</v>
      </c>
      <c r="B15" s="5">
        <v>6921</v>
      </c>
      <c r="C15" s="5">
        <v>7008</v>
      </c>
      <c r="D15" s="5">
        <v>7318</v>
      </c>
      <c r="E15" s="5">
        <v>7511</v>
      </c>
      <c r="F15" s="5">
        <v>7597</v>
      </c>
    </row>
    <row r="16" spans="1:6">
      <c r="A16" s="4"/>
      <c r="B16" s="5"/>
      <c r="C16" s="5"/>
      <c r="D16" s="5"/>
      <c r="E16" s="5"/>
      <c r="F16" s="5"/>
    </row>
    <row r="18" spans="1:1">
      <c r="A18" t="s">
        <v>193</v>
      </c>
    </row>
    <row r="19" spans="1:1" ht="17.25">
      <c r="A19" t="s">
        <v>403</v>
      </c>
    </row>
    <row r="20" spans="1:1" ht="17.25">
      <c r="A20" t="s">
        <v>404</v>
      </c>
    </row>
  </sheetData>
  <customSheetViews>
    <customSheetView guid="{00BB8FC3-0B7F-4485-B1CD-FF164EC3970C}" fitToPage="1" state="hidden" topLeftCell="A10">
      <selection activeCell="H22" sqref="H22"/>
      <pageMargins left="0.7" right="0.7" top="0.78740157499999996" bottom="0.78740157499999996" header="0.3" footer="0.3"/>
      <pageSetup orientation="portrait" r:id="rId1"/>
    </customSheetView>
    <customSheetView guid="{5DDDE19F-F10F-4514-A83C-F71CDD7BE512}" fitToPage="1" state="hidden" topLeftCell="A10">
      <selection activeCell="H22" sqref="H22"/>
      <pageMargins left="0.7" right="0.7" top="0.78740157499999996" bottom="0.78740157499999996" header="0.3" footer="0.3"/>
      <pageSetup orientation="portrait" r:id="rId2"/>
    </customSheetView>
    <customSheetView guid="{9A6D0F5E-68D7-4772-8712-9975EE0A4B2C}" fitToPage="1" state="hidden" topLeftCell="A10">
      <selection activeCell="H22" sqref="H22"/>
      <pageMargins left="0.7" right="0.7" top="0.78740157499999996" bottom="0.78740157499999996" header="0.3" footer="0.3"/>
      <pageSetup orientation="portrait" r:id="rId3"/>
    </customSheetView>
  </customSheetViews>
  <pageMargins left="0.7" right="0.7" top="0.78740157499999996" bottom="0.78740157499999996" header="0.3" footer="0.3"/>
  <pageSetup orientation="portrait"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55"/>
  <sheetViews>
    <sheetView showGridLines="0" topLeftCell="A16" zoomScaleNormal="100" workbookViewId="0">
      <selection activeCell="B36" sqref="B36"/>
    </sheetView>
  </sheetViews>
  <sheetFormatPr baseColWidth="10" defaultRowHeight="15"/>
  <cols>
    <col min="1" max="8" width="11.7109375" customWidth="1"/>
    <col min="9" max="9" width="10.85546875"/>
    <col min="10" max="10" width="11.42578125" customWidth="1"/>
  </cols>
  <sheetData>
    <row r="1" spans="1:11" ht="39.950000000000003" customHeight="1">
      <c r="A1" s="756" t="s">
        <v>24</v>
      </c>
      <c r="B1" s="756"/>
      <c r="C1" s="756"/>
      <c r="D1" s="756"/>
      <c r="E1" s="756"/>
      <c r="F1" s="756"/>
      <c r="G1" s="756"/>
      <c r="H1" s="756"/>
    </row>
    <row r="2" spans="1:11" ht="16.5" customHeight="1">
      <c r="A2" s="9"/>
      <c r="B2" s="9"/>
      <c r="C2" s="9"/>
      <c r="D2" s="9"/>
      <c r="E2" s="9"/>
      <c r="F2" s="9"/>
      <c r="G2" s="9"/>
      <c r="H2" s="9"/>
    </row>
    <row r="3" spans="1:11" ht="16.5" customHeight="1">
      <c r="A3" s="766" t="s">
        <v>300</v>
      </c>
      <c r="B3" s="766"/>
      <c r="C3" s="766"/>
      <c r="D3" s="766"/>
      <c r="E3" s="390"/>
      <c r="F3" s="390"/>
      <c r="G3" s="391"/>
      <c r="H3" s="391"/>
      <c r="I3" s="88"/>
      <c r="J3" s="88"/>
      <c r="K3" s="88"/>
    </row>
    <row r="4" spans="1:11" ht="15.75">
      <c r="A4" s="11"/>
      <c r="B4" s="9"/>
      <c r="F4" s="257">
        <v>2012</v>
      </c>
      <c r="G4" s="532">
        <v>2022</v>
      </c>
      <c r="H4" s="601">
        <v>2023</v>
      </c>
      <c r="K4" s="89"/>
    </row>
    <row r="5" spans="1:11" ht="15.75">
      <c r="A5" s="768" t="s">
        <v>562</v>
      </c>
      <c r="B5" s="768"/>
      <c r="F5" s="129"/>
      <c r="G5" s="295"/>
      <c r="H5" s="414"/>
      <c r="K5" s="89"/>
    </row>
    <row r="6" spans="1:11" ht="15.75">
      <c r="A6" s="260"/>
      <c r="B6" s="9"/>
      <c r="F6" s="129"/>
      <c r="G6" s="295"/>
      <c r="H6" s="414"/>
      <c r="K6" s="89"/>
    </row>
    <row r="7" spans="1:11" ht="15.75">
      <c r="A7" s="764" t="s">
        <v>25</v>
      </c>
      <c r="B7" s="764"/>
      <c r="C7" s="764"/>
      <c r="D7" s="764"/>
      <c r="F7" s="150">
        <v>373008</v>
      </c>
      <c r="G7" s="533">
        <v>404963</v>
      </c>
      <c r="H7" s="602">
        <v>408703</v>
      </c>
      <c r="K7" s="89"/>
    </row>
    <row r="8" spans="1:11" ht="16.5">
      <c r="A8" s="765" t="s">
        <v>26</v>
      </c>
      <c r="B8" s="765"/>
      <c r="C8" s="765"/>
      <c r="D8" s="765"/>
      <c r="F8" s="150">
        <v>127909</v>
      </c>
      <c r="G8" s="533">
        <v>136908</v>
      </c>
      <c r="H8" s="602">
        <v>137556</v>
      </c>
      <c r="I8" s="71"/>
      <c r="J8" s="71"/>
      <c r="K8" s="89"/>
    </row>
    <row r="9" spans="1:11" ht="16.5">
      <c r="A9" s="765" t="s">
        <v>27</v>
      </c>
      <c r="B9" s="765"/>
      <c r="C9" s="765"/>
      <c r="D9" s="765"/>
      <c r="F9" s="150">
        <v>82997</v>
      </c>
      <c r="G9" s="533">
        <v>91757</v>
      </c>
      <c r="H9" s="602">
        <v>92993</v>
      </c>
      <c r="I9" s="71"/>
      <c r="J9" s="71"/>
      <c r="K9" s="89"/>
    </row>
    <row r="10" spans="1:11" ht="16.5">
      <c r="A10" s="765" t="s">
        <v>28</v>
      </c>
      <c r="B10" s="765"/>
      <c r="C10" s="765"/>
      <c r="D10" s="765"/>
      <c r="F10" s="150">
        <v>100758</v>
      </c>
      <c r="G10" s="533">
        <v>111071</v>
      </c>
      <c r="H10" s="602">
        <v>112372</v>
      </c>
      <c r="I10" s="71"/>
      <c r="J10" s="71"/>
      <c r="K10" s="89"/>
    </row>
    <row r="11" spans="1:11" ht="16.5">
      <c r="A11" s="765" t="s">
        <v>29</v>
      </c>
      <c r="B11" s="765"/>
      <c r="C11" s="765"/>
      <c r="D11" s="765"/>
      <c r="F11" s="150">
        <v>61344</v>
      </c>
      <c r="G11" s="533">
        <v>65227</v>
      </c>
      <c r="H11" s="602">
        <v>65782</v>
      </c>
      <c r="I11" s="71"/>
      <c r="J11" s="71"/>
      <c r="K11" s="89"/>
    </row>
    <row r="12" spans="1:11" ht="16.5">
      <c r="A12" s="392"/>
      <c r="B12" s="305"/>
      <c r="C12" s="115"/>
      <c r="D12" s="115"/>
      <c r="E12" s="115"/>
      <c r="F12" s="263"/>
      <c r="G12" s="533"/>
      <c r="H12" s="602"/>
      <c r="I12" s="71"/>
      <c r="J12" s="71"/>
      <c r="K12" s="89"/>
    </row>
    <row r="13" spans="1:11" ht="16.5">
      <c r="A13" s="769" t="s">
        <v>603</v>
      </c>
      <c r="B13" s="769"/>
      <c r="C13" s="769"/>
      <c r="D13" s="769"/>
      <c r="E13" s="115"/>
      <c r="F13" s="150">
        <v>50683</v>
      </c>
      <c r="G13" s="533">
        <v>79279</v>
      </c>
      <c r="H13" s="602">
        <v>83016</v>
      </c>
      <c r="I13" s="71"/>
      <c r="J13" s="71"/>
      <c r="K13" s="89"/>
    </row>
    <row r="14" spans="1:11" ht="16.5">
      <c r="A14" s="393"/>
      <c r="B14" s="393"/>
      <c r="C14" s="346"/>
      <c r="D14" s="346"/>
      <c r="E14" s="394"/>
      <c r="F14" s="261"/>
      <c r="G14" s="259"/>
      <c r="H14" s="33"/>
      <c r="I14" s="71"/>
      <c r="J14" s="71"/>
      <c r="K14" s="89"/>
    </row>
    <row r="15" spans="1:11" ht="16.5" customHeight="1">
      <c r="A15" s="766" t="s">
        <v>388</v>
      </c>
      <c r="B15" s="766"/>
      <c r="C15" s="766"/>
      <c r="D15" s="766"/>
      <c r="E15" s="766"/>
      <c r="F15" s="766"/>
      <c r="G15" s="766"/>
      <c r="H15" s="766"/>
      <c r="I15" s="89"/>
      <c r="J15" s="89"/>
      <c r="K15" s="89"/>
    </row>
    <row r="16" spans="1:11" ht="34.35" customHeight="1">
      <c r="A16" s="9"/>
      <c r="B16" s="9"/>
      <c r="C16" s="9"/>
      <c r="D16" s="9"/>
      <c r="E16" s="9"/>
      <c r="F16" s="9"/>
      <c r="G16" s="259"/>
      <c r="H16" s="259"/>
      <c r="I16" s="89"/>
      <c r="J16" s="89"/>
      <c r="K16" s="89"/>
    </row>
    <row r="17" spans="1:11" ht="25.5">
      <c r="A17" s="771" t="s">
        <v>389</v>
      </c>
      <c r="B17" s="771"/>
      <c r="C17" s="771"/>
      <c r="D17" s="267" t="s">
        <v>390</v>
      </c>
      <c r="E17" s="268"/>
      <c r="F17" s="603" t="s">
        <v>682</v>
      </c>
      <c r="G17" s="9"/>
      <c r="H17" s="267" t="s">
        <v>683</v>
      </c>
      <c r="I17" s="89"/>
      <c r="J17" s="89"/>
      <c r="K17" s="89"/>
    </row>
    <row r="18" spans="1:11">
      <c r="A18" s="765" t="s">
        <v>391</v>
      </c>
      <c r="B18" s="765"/>
      <c r="C18" s="765"/>
      <c r="D18" s="283">
        <v>15</v>
      </c>
      <c r="E18" s="265"/>
      <c r="F18" s="604">
        <v>5290</v>
      </c>
      <c r="G18" s="259" t="s">
        <v>0</v>
      </c>
      <c r="H18" s="420">
        <v>8.2000000000000003E-2</v>
      </c>
    </row>
    <row r="19" spans="1:11">
      <c r="A19" s="765" t="s">
        <v>392</v>
      </c>
      <c r="B19" s="765"/>
      <c r="C19" s="765"/>
      <c r="D19" s="283">
        <v>17</v>
      </c>
      <c r="E19" s="269"/>
      <c r="F19" s="604">
        <v>12344</v>
      </c>
      <c r="G19" s="259"/>
      <c r="H19" s="421">
        <v>4.8000000000000001E-2</v>
      </c>
    </row>
    <row r="20" spans="1:11">
      <c r="A20" s="765" t="s">
        <v>393</v>
      </c>
      <c r="B20" s="765"/>
      <c r="C20" s="765"/>
      <c r="D20" s="283">
        <v>27</v>
      </c>
      <c r="E20" s="270"/>
      <c r="F20" s="604">
        <v>46773</v>
      </c>
      <c r="G20" s="259"/>
      <c r="H20" s="421">
        <v>8.1000000000000003E-2</v>
      </c>
    </row>
    <row r="21" spans="1:11">
      <c r="A21" s="765" t="s">
        <v>394</v>
      </c>
      <c r="B21" s="765"/>
      <c r="C21" s="765"/>
      <c r="D21" s="283">
        <v>19</v>
      </c>
      <c r="E21" s="265"/>
      <c r="F21" s="604">
        <v>60984</v>
      </c>
      <c r="G21" s="259"/>
      <c r="H21" s="420">
        <v>8.5999999999999993E-2</v>
      </c>
    </row>
    <row r="22" spans="1:11">
      <c r="A22" s="765" t="s">
        <v>395</v>
      </c>
      <c r="B22" s="765"/>
      <c r="C22" s="765"/>
      <c r="D22" s="283">
        <v>8</v>
      </c>
      <c r="E22" s="265"/>
      <c r="F22" s="604">
        <v>60776</v>
      </c>
      <c r="G22" s="259"/>
      <c r="H22" s="420">
        <v>0.08</v>
      </c>
    </row>
    <row r="23" spans="1:11">
      <c r="A23" s="765" t="s">
        <v>396</v>
      </c>
      <c r="B23" s="765"/>
      <c r="C23" s="765"/>
      <c r="D23" s="283">
        <v>6</v>
      </c>
      <c r="E23" s="265"/>
      <c r="F23" s="604">
        <v>81013</v>
      </c>
      <c r="G23" s="259"/>
      <c r="H23" s="420">
        <v>8.6999999999999994E-2</v>
      </c>
    </row>
    <row r="24" spans="1:11" ht="16.5">
      <c r="A24" s="770" t="s">
        <v>397</v>
      </c>
      <c r="B24" s="770"/>
      <c r="C24" s="770"/>
      <c r="D24" s="419">
        <v>4</v>
      </c>
      <c r="E24" s="271"/>
      <c r="F24" s="605">
        <v>141523</v>
      </c>
      <c r="G24" s="272"/>
      <c r="H24" s="422">
        <v>0.106</v>
      </c>
      <c r="I24" s="12"/>
    </row>
    <row r="25" spans="1:11" ht="25.35" customHeight="1">
      <c r="A25" s="11"/>
      <c r="B25" s="274"/>
      <c r="C25" s="275"/>
      <c r="D25" s="275"/>
      <c r="E25" s="274"/>
      <c r="F25" s="436"/>
      <c r="G25" s="259"/>
      <c r="H25" s="259"/>
      <c r="I25" s="89"/>
      <c r="J25" s="89"/>
      <c r="K25" s="89"/>
    </row>
    <row r="26" spans="1:11" ht="16.5" customHeight="1">
      <c r="A26" s="766" t="s">
        <v>30</v>
      </c>
      <c r="B26" s="766"/>
      <c r="C26" s="766"/>
      <c r="D26" s="766"/>
      <c r="E26" s="766"/>
      <c r="F26" s="766"/>
      <c r="G26" s="766"/>
      <c r="H26" s="766"/>
      <c r="I26" s="89"/>
      <c r="J26" s="89"/>
      <c r="K26" s="89"/>
    </row>
    <row r="27" spans="1:11" ht="15.75">
      <c r="A27" s="767" t="s">
        <v>644</v>
      </c>
      <c r="B27" s="767"/>
      <c r="C27" s="11"/>
      <c r="D27" s="9"/>
      <c r="E27" s="9"/>
      <c r="F27" s="275"/>
      <c r="G27" s="259"/>
      <c r="H27" s="259"/>
      <c r="I27" s="89"/>
      <c r="J27" s="89"/>
      <c r="K27" s="89"/>
    </row>
    <row r="28" spans="1:11" ht="15.75">
      <c r="F28" s="275"/>
      <c r="G28" s="9"/>
      <c r="H28" s="259"/>
      <c r="I28" s="89"/>
      <c r="J28" s="89"/>
      <c r="K28" s="89"/>
    </row>
    <row r="29" spans="1:11">
      <c r="A29" s="276" t="s">
        <v>31</v>
      </c>
      <c r="B29" s="263">
        <v>51607</v>
      </c>
      <c r="F29" s="276" t="s">
        <v>32</v>
      </c>
      <c r="G29" s="263">
        <v>13766</v>
      </c>
    </row>
    <row r="30" spans="1:11">
      <c r="A30" s="276" t="s">
        <v>33</v>
      </c>
      <c r="B30" s="263">
        <v>36282</v>
      </c>
      <c r="F30" s="276" t="s">
        <v>34</v>
      </c>
      <c r="G30" s="263">
        <v>12160</v>
      </c>
    </row>
    <row r="31" spans="1:11">
      <c r="A31" s="276" t="s">
        <v>35</v>
      </c>
      <c r="B31" s="263">
        <v>29638</v>
      </c>
      <c r="F31" s="276" t="s">
        <v>36</v>
      </c>
      <c r="G31" s="263">
        <v>12098</v>
      </c>
    </row>
    <row r="32" spans="1:11">
      <c r="A32" s="276" t="s">
        <v>37</v>
      </c>
      <c r="B32" s="263">
        <v>23996</v>
      </c>
      <c r="F32" s="276" t="s">
        <v>38</v>
      </c>
      <c r="G32" s="263">
        <v>10480</v>
      </c>
    </row>
    <row r="33" spans="1:8">
      <c r="A33" s="276" t="s">
        <v>39</v>
      </c>
      <c r="B33" s="263">
        <v>17390</v>
      </c>
      <c r="F33" s="276" t="s">
        <v>40</v>
      </c>
      <c r="G33" s="263">
        <v>8841</v>
      </c>
    </row>
    <row r="34" spans="1:8">
      <c r="A34" s="276" t="s">
        <v>41</v>
      </c>
      <c r="B34" s="263">
        <v>15119</v>
      </c>
      <c r="F34" s="276" t="s">
        <v>42</v>
      </c>
      <c r="G34" s="263">
        <v>8317</v>
      </c>
    </row>
    <row r="35" spans="1:8">
      <c r="A35" s="11"/>
      <c r="B35" s="273"/>
      <c r="C35" s="273"/>
      <c r="D35" s="9"/>
      <c r="E35" s="9"/>
      <c r="F35" s="275"/>
      <c r="G35" s="259"/>
      <c r="H35" s="129"/>
    </row>
    <row r="36" spans="1:8" ht="15.75">
      <c r="A36" s="256" t="s">
        <v>14</v>
      </c>
      <c r="B36" s="739"/>
      <c r="C36" s="273"/>
      <c r="D36" s="11"/>
      <c r="E36" s="275"/>
      <c r="F36" s="9"/>
      <c r="G36" s="89"/>
    </row>
    <row r="37" spans="1:8" ht="16.5">
      <c r="B37" s="1"/>
      <c r="C37" s="1"/>
      <c r="D37" s="10"/>
      <c r="E37" s="9"/>
      <c r="F37" s="9"/>
      <c r="G37" s="89"/>
    </row>
    <row r="38" spans="1:8" ht="15.75">
      <c r="G38" s="89"/>
    </row>
    <row r="55" spans="8:8">
      <c r="H55" s="256"/>
    </row>
  </sheetData>
  <customSheetViews>
    <customSheetView guid="{00BB8FC3-0B7F-4485-B1CD-FF164EC3970C}" scale="95" fitToPage="1">
      <selection activeCell="G20" sqref="G20"/>
      <pageMargins left="0.7" right="0.7" top="0.78740157499999996" bottom="0.78740157499999996" header="0.3" footer="0.3"/>
      <pageSetup paperSize="9" scale="81" orientation="portrait" r:id="rId1"/>
    </customSheetView>
    <customSheetView guid="{5DDDE19F-F10F-4514-A83C-F71CDD7BE512}" scale="95" fitToPage="1">
      <selection activeCell="G20" sqref="G20"/>
      <pageMargins left="0.7" right="0.7" top="0.78740157499999996" bottom="0.78740157499999996" header="0.3" footer="0.3"/>
      <pageSetup paperSize="9" scale="81" orientation="portrait" r:id="rId2"/>
    </customSheetView>
    <customSheetView guid="{9A6D0F5E-68D7-4772-8712-9975EE0A4B2C}" scale="95" fitToPage="1">
      <selection activeCell="G20" sqref="G20"/>
      <pageMargins left="0.7" right="0.7" top="0.78740157499999996" bottom="0.78740157499999996" header="0.3" footer="0.3"/>
      <pageSetup paperSize="9" scale="81" orientation="portrait" r:id="rId3"/>
    </customSheetView>
  </customSheetViews>
  <mergeCells count="20">
    <mergeCell ref="A19:C19"/>
    <mergeCell ref="A20:C20"/>
    <mergeCell ref="A21:C21"/>
    <mergeCell ref="A3:D3"/>
    <mergeCell ref="A27:B27"/>
    <mergeCell ref="A5:B5"/>
    <mergeCell ref="A11:D11"/>
    <mergeCell ref="A13:D13"/>
    <mergeCell ref="A15:H15"/>
    <mergeCell ref="A22:C22"/>
    <mergeCell ref="A23:C23"/>
    <mergeCell ref="A24:C24"/>
    <mergeCell ref="A26:H26"/>
    <mergeCell ref="A17:C17"/>
    <mergeCell ref="A18:C18"/>
    <mergeCell ref="A1:H1"/>
    <mergeCell ref="A7:D7"/>
    <mergeCell ref="A8:D8"/>
    <mergeCell ref="A9:D9"/>
    <mergeCell ref="A10:D10"/>
  </mergeCells>
  <phoneticPr fontId="95" type="noConversion"/>
  <pageMargins left="0.7" right="0.7" top="0.78740157499999996" bottom="0.78740157499999996" header="0.3" footer="0.3"/>
  <pageSetup paperSize="9" scale="83"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44"/>
  <sheetViews>
    <sheetView showGridLines="0" topLeftCell="A17" zoomScaleNormal="100" workbookViewId="0">
      <selection activeCell="A48" sqref="A48"/>
    </sheetView>
  </sheetViews>
  <sheetFormatPr baseColWidth="10" defaultColWidth="11.42578125" defaultRowHeight="12.75"/>
  <cols>
    <col min="1" max="1" width="28.42578125" style="16" customWidth="1"/>
    <col min="2" max="4" width="11.7109375" style="16" customWidth="1"/>
    <col min="5" max="5" width="11.7109375" style="24" customWidth="1"/>
    <col min="6" max="8" width="11.7109375" style="16" customWidth="1"/>
    <col min="9" max="16384" width="11.42578125" style="16"/>
  </cols>
  <sheetData>
    <row r="1" spans="1:8" s="24" customFormat="1" ht="39.75" customHeight="1">
      <c r="A1" s="756" t="s">
        <v>24</v>
      </c>
      <c r="B1" s="756"/>
      <c r="C1" s="756"/>
      <c r="D1" s="756"/>
      <c r="E1" s="756"/>
      <c r="F1" s="756"/>
      <c r="G1" s="756"/>
      <c r="H1" s="756"/>
    </row>
    <row r="2" spans="1:8" s="24" customFormat="1" ht="15" customHeight="1">
      <c r="A2" s="386"/>
      <c r="B2" s="386"/>
      <c r="C2" s="386"/>
      <c r="D2" s="386"/>
      <c r="E2" s="386"/>
      <c r="F2" s="386"/>
      <c r="G2" s="386"/>
      <c r="H2" s="386"/>
    </row>
    <row r="3" spans="1:8" ht="15" customHeight="1">
      <c r="A3" s="400"/>
      <c r="B3" s="127"/>
      <c r="C3" s="127"/>
      <c r="D3" s="127"/>
      <c r="E3" s="277"/>
      <c r="F3" s="279">
        <v>2012</v>
      </c>
      <c r="G3" s="518">
        <v>2021</v>
      </c>
      <c r="H3" s="606">
        <v>2022</v>
      </c>
    </row>
    <row r="4" spans="1:8" ht="15" customHeight="1">
      <c r="A4" s="280" t="s">
        <v>604</v>
      </c>
      <c r="E4" s="278"/>
      <c r="F4" s="544">
        <v>156492</v>
      </c>
      <c r="G4" s="253">
        <v>167193</v>
      </c>
      <c r="H4" s="605">
        <v>171645</v>
      </c>
    </row>
    <row r="5" spans="1:8" ht="15" customHeight="1">
      <c r="A5" s="281" t="s">
        <v>43</v>
      </c>
      <c r="E5" s="278"/>
      <c r="F5" s="253">
        <v>80716</v>
      </c>
      <c r="G5" s="253">
        <v>89338</v>
      </c>
      <c r="H5" s="605">
        <v>91512</v>
      </c>
    </row>
    <row r="6" spans="1:8" ht="15" customHeight="1">
      <c r="A6" s="281" t="s">
        <v>44</v>
      </c>
      <c r="E6" s="278"/>
      <c r="F6" s="253">
        <v>68022</v>
      </c>
      <c r="G6" s="253">
        <v>77855</v>
      </c>
      <c r="H6" s="605">
        <v>80133</v>
      </c>
    </row>
    <row r="7" spans="1:8" ht="15" customHeight="1">
      <c r="A7" s="282" t="s">
        <v>310</v>
      </c>
      <c r="E7" s="278"/>
      <c r="F7" s="253">
        <f>SUM(F8:F9)</f>
        <v>6077</v>
      </c>
      <c r="G7" s="253">
        <v>11625</v>
      </c>
      <c r="H7" s="605">
        <v>8975</v>
      </c>
    </row>
    <row r="8" spans="1:8" ht="15" customHeight="1">
      <c r="A8" s="281" t="s">
        <v>43</v>
      </c>
      <c r="E8" s="278"/>
      <c r="F8" s="253">
        <v>3048</v>
      </c>
      <c r="G8" s="253">
        <v>6047</v>
      </c>
      <c r="H8" s="605">
        <v>4712</v>
      </c>
    </row>
    <row r="9" spans="1:8" ht="15" customHeight="1">
      <c r="A9" s="281" t="s">
        <v>44</v>
      </c>
      <c r="E9" s="278"/>
      <c r="F9" s="253">
        <v>3029</v>
      </c>
      <c r="G9" s="253">
        <v>5578</v>
      </c>
      <c r="H9" s="605">
        <v>4263</v>
      </c>
    </row>
    <row r="10" spans="1:8" ht="15" customHeight="1">
      <c r="A10" s="473"/>
      <c r="B10" s="474"/>
      <c r="C10" s="251"/>
      <c r="D10" s="284"/>
      <c r="E10" s="125"/>
      <c r="F10" s="475"/>
      <c r="G10" s="476"/>
      <c r="H10" s="477"/>
    </row>
    <row r="11" spans="1:8" ht="27.75" customHeight="1">
      <c r="A11" s="129"/>
    </row>
    <row r="12" spans="1:8" ht="15" customHeight="1">
      <c r="A12" s="285"/>
      <c r="E12" s="774" t="s">
        <v>605</v>
      </c>
      <c r="F12" s="774"/>
      <c r="G12" s="279" t="s">
        <v>22</v>
      </c>
      <c r="H12" s="279" t="s">
        <v>311</v>
      </c>
    </row>
    <row r="13" spans="1:8" ht="15" customHeight="1">
      <c r="A13" s="286">
        <v>2011</v>
      </c>
      <c r="E13" s="126"/>
      <c r="F13" s="263">
        <v>147563</v>
      </c>
      <c r="G13" s="287">
        <v>8704</v>
      </c>
      <c r="H13" s="284">
        <v>5.6</v>
      </c>
    </row>
    <row r="14" spans="1:8" ht="15" customHeight="1">
      <c r="A14" s="286">
        <v>2012</v>
      </c>
      <c r="E14" s="126"/>
      <c r="F14" s="263">
        <v>149596</v>
      </c>
      <c r="G14" s="288">
        <v>8845</v>
      </c>
      <c r="H14" s="284">
        <v>5.6</v>
      </c>
    </row>
    <row r="15" spans="1:8" ht="15" customHeight="1">
      <c r="A15" s="286">
        <v>2013</v>
      </c>
      <c r="E15" s="126"/>
      <c r="F15" s="289">
        <v>151566</v>
      </c>
      <c r="G15" s="290">
        <v>9331</v>
      </c>
      <c r="H15" s="284">
        <v>5.8</v>
      </c>
    </row>
    <row r="16" spans="1:8" ht="15" customHeight="1">
      <c r="A16" s="291">
        <v>2014</v>
      </c>
      <c r="B16" s="127"/>
      <c r="C16" s="127"/>
      <c r="D16" s="127"/>
      <c r="E16" s="397"/>
      <c r="F16" s="253">
        <v>153955</v>
      </c>
      <c r="G16" s="287">
        <v>9827</v>
      </c>
      <c r="H16" s="284">
        <v>6</v>
      </c>
    </row>
    <row r="17" spans="1:12" s="154" customFormat="1" ht="15" customHeight="1">
      <c r="A17" s="291">
        <v>2015</v>
      </c>
      <c r="B17" s="398"/>
      <c r="C17" s="398"/>
      <c r="D17" s="398"/>
      <c r="E17" s="399"/>
      <c r="F17" s="253">
        <v>156506</v>
      </c>
      <c r="G17" s="287">
        <v>10243</v>
      </c>
      <c r="H17" s="251">
        <v>6.1</v>
      </c>
    </row>
    <row r="18" spans="1:12" s="154" customFormat="1" ht="15" customHeight="1">
      <c r="A18" s="291">
        <v>2016</v>
      </c>
      <c r="B18" s="398"/>
      <c r="C18" s="398"/>
      <c r="D18" s="398"/>
      <c r="E18" s="399"/>
      <c r="F18" s="253">
        <v>159246</v>
      </c>
      <c r="G18" s="287">
        <v>10067</v>
      </c>
      <c r="H18" s="292">
        <v>6</v>
      </c>
    </row>
    <row r="19" spans="1:12" s="154" customFormat="1" ht="15" customHeight="1">
      <c r="A19" s="291">
        <v>2017</v>
      </c>
      <c r="B19" s="398"/>
      <c r="C19" s="398"/>
      <c r="D19" s="398"/>
      <c r="E19" s="399"/>
      <c r="F19" s="253">
        <v>162343</v>
      </c>
      <c r="G19" s="287">
        <v>9959</v>
      </c>
      <c r="H19" s="292">
        <v>5.8</v>
      </c>
    </row>
    <row r="20" spans="1:12" s="154" customFormat="1" ht="15" customHeight="1">
      <c r="A20" s="291">
        <v>2018</v>
      </c>
      <c r="B20" s="398"/>
      <c r="C20" s="398"/>
      <c r="D20" s="398"/>
      <c r="E20" s="399"/>
      <c r="F20" s="253">
        <v>166286</v>
      </c>
      <c r="G20" s="287">
        <v>9492</v>
      </c>
      <c r="H20" s="292">
        <v>5.4</v>
      </c>
    </row>
    <row r="21" spans="1:12" s="154" customFormat="1" ht="15" customHeight="1">
      <c r="A21" s="291">
        <v>2019</v>
      </c>
      <c r="B21" s="398"/>
      <c r="C21" s="398"/>
      <c r="D21" s="398"/>
      <c r="E21" s="399"/>
      <c r="F21" s="253">
        <v>168372</v>
      </c>
      <c r="G21" s="287">
        <v>9461</v>
      </c>
      <c r="H21" s="292">
        <v>5.3</v>
      </c>
    </row>
    <row r="22" spans="1:12" s="154" customFormat="1" ht="15" customHeight="1">
      <c r="A22" s="291">
        <v>2020</v>
      </c>
      <c r="E22" s="153"/>
      <c r="F22" s="253">
        <v>165001</v>
      </c>
      <c r="G22" s="287">
        <v>13817</v>
      </c>
      <c r="H22" s="292">
        <v>7.7</v>
      </c>
    </row>
    <row r="23" spans="1:12" s="154" customFormat="1" ht="15" customHeight="1">
      <c r="A23" s="552">
        <v>2021</v>
      </c>
      <c r="F23" s="234">
        <v>167193</v>
      </c>
      <c r="G23" s="234">
        <v>11625</v>
      </c>
      <c r="H23" s="16">
        <v>6.5</v>
      </c>
    </row>
    <row r="24" spans="1:12" ht="15" customHeight="1">
      <c r="A24" s="540">
        <v>2022</v>
      </c>
      <c r="B24" s="423"/>
      <c r="C24" s="423"/>
      <c r="D24" s="423"/>
      <c r="E24" s="424"/>
      <c r="F24" s="425">
        <v>171645</v>
      </c>
      <c r="G24" s="426">
        <v>8975</v>
      </c>
      <c r="H24" s="427">
        <v>6.5</v>
      </c>
    </row>
    <row r="25" spans="1:12" ht="15" customHeight="1">
      <c r="A25" s="545"/>
      <c r="B25" s="546"/>
      <c r="C25" s="546"/>
      <c r="D25" s="546"/>
      <c r="E25" s="547"/>
      <c r="F25" s="254"/>
      <c r="G25" s="548"/>
      <c r="H25" s="549"/>
    </row>
    <row r="26" spans="1:12" ht="15" customHeight="1">
      <c r="A26" s="282" t="s">
        <v>606</v>
      </c>
      <c r="B26" s="289"/>
      <c r="G26" s="403" t="s">
        <v>45</v>
      </c>
      <c r="H26" s="403" t="s">
        <v>46</v>
      </c>
      <c r="I26" s="478"/>
    </row>
    <row r="27" spans="1:12" ht="15" customHeight="1">
      <c r="A27" s="293">
        <v>2011</v>
      </c>
      <c r="B27" s="289"/>
      <c r="G27" s="289">
        <v>7374</v>
      </c>
      <c r="H27" s="289">
        <v>7334</v>
      </c>
      <c r="I27" s="478"/>
    </row>
    <row r="28" spans="1:12" ht="15" customHeight="1">
      <c r="A28" s="294">
        <v>2012</v>
      </c>
      <c r="B28" s="253"/>
      <c r="C28" s="127"/>
      <c r="D28" s="127"/>
      <c r="E28" s="125"/>
      <c r="F28" s="127"/>
      <c r="G28" s="253">
        <v>7389</v>
      </c>
      <c r="H28" s="253">
        <v>7433</v>
      </c>
      <c r="I28" s="127"/>
      <c r="J28" s="127"/>
      <c r="K28" s="127"/>
      <c r="L28" s="127"/>
    </row>
    <row r="29" spans="1:12" ht="15" customHeight="1">
      <c r="A29" s="294">
        <v>2013</v>
      </c>
      <c r="B29" s="295"/>
      <c r="C29" s="127"/>
      <c r="D29" s="127"/>
      <c r="E29" s="125"/>
      <c r="F29" s="127"/>
      <c r="G29" s="253">
        <v>7508</v>
      </c>
      <c r="H29" s="253">
        <v>8312</v>
      </c>
      <c r="I29" s="127"/>
      <c r="J29" s="127"/>
      <c r="K29" s="127"/>
      <c r="L29" s="127"/>
    </row>
    <row r="30" spans="1:12" ht="15" customHeight="1">
      <c r="A30" s="294">
        <v>2014</v>
      </c>
      <c r="B30" s="295"/>
      <c r="C30" s="127"/>
      <c r="D30" s="127"/>
      <c r="E30" s="125"/>
      <c r="F30" s="127"/>
      <c r="G30" s="253">
        <v>7706</v>
      </c>
      <c r="H30" s="253">
        <v>8226</v>
      </c>
      <c r="I30" s="127"/>
      <c r="J30" s="127"/>
      <c r="K30" s="127"/>
      <c r="L30" s="127"/>
    </row>
    <row r="31" spans="1:12" s="155" customFormat="1" ht="15" customHeight="1">
      <c r="A31" s="294">
        <v>2015</v>
      </c>
      <c r="B31" s="295"/>
      <c r="C31" s="127"/>
      <c r="D31" s="127"/>
      <c r="E31" s="125"/>
      <c r="F31" s="127"/>
      <c r="G31" s="253">
        <v>7884</v>
      </c>
      <c r="H31" s="253">
        <v>8231</v>
      </c>
      <c r="I31" s="127"/>
      <c r="J31" s="127"/>
      <c r="K31" s="127"/>
      <c r="L31" s="127"/>
    </row>
    <row r="32" spans="1:12" s="155" customFormat="1" ht="15" customHeight="1">
      <c r="A32" s="294">
        <v>2016</v>
      </c>
      <c r="B32" s="295"/>
      <c r="C32" s="127"/>
      <c r="D32" s="127"/>
      <c r="E32" s="125"/>
      <c r="F32" s="127"/>
      <c r="G32" s="253">
        <v>8203</v>
      </c>
      <c r="H32" s="253">
        <v>8410</v>
      </c>
      <c r="I32" s="127"/>
      <c r="J32" s="127"/>
      <c r="K32" s="127"/>
      <c r="L32" s="127"/>
    </row>
    <row r="33" spans="1:13" s="155" customFormat="1" ht="15" customHeight="1">
      <c r="A33" s="294">
        <v>2017</v>
      </c>
      <c r="B33" s="295"/>
      <c r="C33" s="127"/>
      <c r="D33" s="127"/>
      <c r="E33" s="125"/>
      <c r="F33" s="127"/>
      <c r="G33" s="253">
        <v>8261</v>
      </c>
      <c r="H33" s="253">
        <v>8682</v>
      </c>
      <c r="I33" s="127"/>
      <c r="J33" s="127"/>
      <c r="K33" s="127"/>
      <c r="L33" s="127"/>
    </row>
    <row r="34" spans="1:13" s="155" customFormat="1" ht="15" customHeight="1">
      <c r="A34" s="294">
        <v>2018</v>
      </c>
      <c r="B34" s="295"/>
      <c r="C34" s="127"/>
      <c r="D34" s="127"/>
      <c r="E34" s="125"/>
      <c r="F34" s="127"/>
      <c r="G34" s="253">
        <v>8254</v>
      </c>
      <c r="H34" s="253">
        <v>8711</v>
      </c>
      <c r="I34" s="127"/>
      <c r="J34" s="127"/>
      <c r="K34" s="127"/>
      <c r="L34" s="127"/>
      <c r="M34" s="127"/>
    </row>
    <row r="35" spans="1:13" s="155" customFormat="1" ht="15" customHeight="1">
      <c r="A35" s="294">
        <v>2019</v>
      </c>
      <c r="B35" s="295"/>
      <c r="C35" s="127"/>
      <c r="D35" s="127"/>
      <c r="E35" s="127"/>
      <c r="F35" s="127"/>
      <c r="G35" s="253">
        <v>8242</v>
      </c>
      <c r="H35" s="253">
        <v>8763</v>
      </c>
      <c r="I35" s="127"/>
      <c r="J35" s="127"/>
      <c r="K35" s="127"/>
      <c r="L35" s="127"/>
      <c r="M35" s="127"/>
    </row>
    <row r="36" spans="1:13" s="155" customFormat="1" ht="15" customHeight="1">
      <c r="A36" s="294">
        <v>2020</v>
      </c>
      <c r="B36" s="295"/>
      <c r="C36" s="127"/>
      <c r="D36" s="127"/>
      <c r="E36" s="127"/>
      <c r="F36" s="127"/>
      <c r="G36" s="253">
        <v>8424</v>
      </c>
      <c r="H36" s="253">
        <v>8551</v>
      </c>
      <c r="I36" s="127"/>
      <c r="J36" s="127"/>
      <c r="K36" s="127"/>
      <c r="L36" s="127"/>
      <c r="M36" s="127"/>
    </row>
    <row r="37" spans="1:13" s="155" customFormat="1" ht="15" customHeight="1">
      <c r="A37" s="294">
        <v>2021</v>
      </c>
      <c r="B37" s="295"/>
      <c r="C37" s="550"/>
      <c r="D37" s="550"/>
      <c r="E37" s="551"/>
      <c r="F37" s="550"/>
      <c r="G37" s="253">
        <v>8502</v>
      </c>
      <c r="H37" s="253">
        <v>8574</v>
      </c>
      <c r="I37" s="127"/>
      <c r="J37" s="127"/>
      <c r="K37" s="127"/>
      <c r="L37" s="127"/>
      <c r="M37" s="127"/>
    </row>
    <row r="38" spans="1:13" s="155" customFormat="1" ht="15" customHeight="1">
      <c r="A38" s="541">
        <v>2022</v>
      </c>
      <c r="B38" s="414"/>
      <c r="C38" s="542"/>
      <c r="D38" s="542"/>
      <c r="E38" s="543"/>
      <c r="F38" s="542"/>
      <c r="G38" s="425">
        <v>8693</v>
      </c>
      <c r="H38" s="425">
        <v>8749</v>
      </c>
      <c r="I38" s="127"/>
      <c r="J38" s="127"/>
      <c r="K38" s="127"/>
      <c r="L38" s="127"/>
      <c r="M38" s="127"/>
    </row>
    <row r="39" spans="1:13" s="155" customFormat="1" ht="15" customHeight="1">
      <c r="A39" s="395"/>
      <c r="B39" s="295"/>
      <c r="C39" s="127"/>
      <c r="D39" s="127"/>
      <c r="E39" s="125"/>
      <c r="F39" s="127"/>
      <c r="G39" s="396"/>
      <c r="H39" s="396"/>
      <c r="I39" s="127"/>
      <c r="J39" s="127"/>
      <c r="K39" s="127"/>
      <c r="L39" s="127"/>
      <c r="M39" s="127"/>
    </row>
    <row r="40" spans="1:13" ht="66.599999999999994" customHeight="1">
      <c r="A40" s="772" t="s">
        <v>719</v>
      </c>
      <c r="B40" s="772"/>
      <c r="C40" s="772"/>
      <c r="D40" s="772"/>
      <c r="E40" s="125"/>
      <c r="F40" s="127"/>
      <c r="G40" s="127"/>
      <c r="H40" s="127"/>
      <c r="I40" s="127"/>
      <c r="J40" s="127"/>
      <c r="K40" s="127"/>
      <c r="L40" s="127"/>
      <c r="M40" s="127"/>
    </row>
    <row r="41" spans="1:13" ht="21" customHeight="1">
      <c r="A41" s="773" t="s">
        <v>720</v>
      </c>
      <c r="B41" s="773"/>
      <c r="C41" s="24"/>
      <c r="D41" s="24"/>
    </row>
    <row r="42" spans="1:13" ht="14.25" customHeight="1"/>
    <row r="43" spans="1:13" ht="14.25" customHeight="1">
      <c r="A43" s="775" t="s">
        <v>454</v>
      </c>
      <c r="B43" s="775"/>
      <c r="C43" s="775"/>
      <c r="D43" s="775"/>
      <c r="E43" s="775"/>
      <c r="F43" s="775"/>
      <c r="G43" s="775"/>
      <c r="H43" s="775"/>
    </row>
    <row r="44" spans="1:13">
      <c r="A44" s="775"/>
      <c r="B44" s="775"/>
      <c r="C44" s="775"/>
      <c r="D44" s="775"/>
      <c r="E44" s="775"/>
      <c r="F44" s="775"/>
      <c r="G44" s="775"/>
      <c r="H44" s="775"/>
    </row>
  </sheetData>
  <customSheetViews>
    <customSheetView guid="{00BB8FC3-0B7F-4485-B1CD-FF164EC3970C}" scale="136" fitToPage="1" topLeftCell="A10">
      <selection activeCell="F33" sqref="F33"/>
      <pageMargins left="0.70866141732283472" right="0.70866141732283472" top="0.78740157480314965" bottom="0.78740157480314965" header="0.31496062992125984" footer="0.31496062992125984"/>
      <pageSetup paperSize="9" scale="65" orientation="portrait" cellComments="asDisplayed" r:id="rId1"/>
    </customSheetView>
    <customSheetView guid="{5DDDE19F-F10F-4514-A83C-F71CDD7BE512}" scale="136" fitToPage="1" topLeftCell="A10">
      <selection activeCell="F33" sqref="F33"/>
      <pageMargins left="0.70866141732283472" right="0.70866141732283472" top="0.78740157480314965" bottom="0.78740157480314965" header="0.31496062992125984" footer="0.31496062992125984"/>
      <pageSetup paperSize="9" scale="65" orientation="portrait" cellComments="asDisplayed" r:id="rId2"/>
    </customSheetView>
    <customSheetView guid="{9A6D0F5E-68D7-4772-8712-9975EE0A4B2C}" scale="136" fitToPage="1" topLeftCell="A10">
      <selection activeCell="F33" sqref="F33"/>
      <pageMargins left="0.70866141732283472" right="0.70866141732283472" top="0.78740157480314965" bottom="0.78740157480314965" header="0.31496062992125984" footer="0.31496062992125984"/>
      <pageSetup paperSize="9" scale="65" orientation="portrait" cellComments="asDisplayed" r:id="rId3"/>
    </customSheetView>
  </customSheetViews>
  <mergeCells count="5">
    <mergeCell ref="A40:D40"/>
    <mergeCell ref="A41:B41"/>
    <mergeCell ref="A1:H1"/>
    <mergeCell ref="E12:F12"/>
    <mergeCell ref="A43:H44"/>
  </mergeCells>
  <pageMargins left="0.70866141732283472" right="0.70866141732283472" top="0.78740157480314965" bottom="0.78740157480314965" header="0.31496062992125984" footer="0.31496062992125984"/>
  <pageSetup paperSize="9" scale="65" orientation="portrait" cellComments="asDisplayed" r:id="rId4"/>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FD80"/>
  <sheetViews>
    <sheetView showGridLines="0" topLeftCell="A32" zoomScaleNormal="100" workbookViewId="0">
      <selection activeCell="A66" sqref="A66"/>
    </sheetView>
  </sheetViews>
  <sheetFormatPr baseColWidth="10" defaultColWidth="11.42578125" defaultRowHeight="16.5"/>
  <cols>
    <col min="1" max="8" width="11.7109375" style="59" customWidth="1"/>
    <col min="9" max="9" width="11.42578125" style="59"/>
    <col min="10" max="13" width="15.7109375" style="90" customWidth="1"/>
    <col min="14" max="15" width="15.7109375" style="59" customWidth="1"/>
    <col min="16" max="16384" width="11.42578125" style="59"/>
  </cols>
  <sheetData>
    <row r="1" spans="1:16384" s="59" customFormat="1" ht="39.75" customHeight="1">
      <c r="A1" s="756" t="s">
        <v>423</v>
      </c>
      <c r="B1" s="756"/>
      <c r="C1" s="756"/>
      <c r="D1" s="756"/>
      <c r="E1" s="756"/>
      <c r="F1" s="756"/>
      <c r="G1" s="756"/>
      <c r="H1" s="756"/>
      <c r="I1" s="759"/>
      <c r="J1" s="759"/>
      <c r="K1" s="759"/>
      <c r="L1" s="759"/>
      <c r="M1" s="759"/>
      <c r="N1" s="759"/>
      <c r="O1" s="759"/>
      <c r="P1" s="759"/>
      <c r="Q1" s="759"/>
      <c r="R1" s="759"/>
      <c r="S1" s="759"/>
      <c r="T1" s="759"/>
      <c r="U1" s="759"/>
      <c r="V1" s="759"/>
      <c r="W1" s="759"/>
      <c r="X1" s="759"/>
      <c r="Y1" s="759"/>
      <c r="Z1" s="759"/>
      <c r="AA1" s="759"/>
      <c r="AB1" s="759"/>
      <c r="AC1" s="759"/>
      <c r="AD1" s="759"/>
      <c r="AE1" s="759"/>
      <c r="AF1" s="759"/>
      <c r="AG1" s="759"/>
      <c r="AH1" s="759"/>
      <c r="AI1" s="759"/>
      <c r="AJ1" s="759"/>
      <c r="AK1" s="759"/>
      <c r="AL1" s="759"/>
      <c r="AM1" s="759"/>
      <c r="AN1" s="759"/>
      <c r="AO1" s="759"/>
      <c r="AP1" s="759"/>
      <c r="AQ1" s="759"/>
      <c r="AR1" s="759"/>
      <c r="AS1" s="759"/>
      <c r="AT1" s="759"/>
      <c r="AU1" s="759"/>
      <c r="AV1" s="759"/>
      <c r="AW1" s="759"/>
      <c r="AX1" s="759"/>
      <c r="AY1" s="759"/>
      <c r="AZ1" s="759"/>
      <c r="BA1" s="759"/>
      <c r="BB1" s="759"/>
      <c r="BC1" s="759"/>
      <c r="BD1" s="759"/>
      <c r="BE1" s="759"/>
      <c r="BF1" s="759"/>
      <c r="BG1" s="759"/>
      <c r="BH1" s="759"/>
      <c r="BI1" s="759"/>
      <c r="BJ1" s="759"/>
      <c r="BK1" s="759"/>
      <c r="BL1" s="759"/>
      <c r="BM1" s="759"/>
      <c r="BN1" s="759"/>
      <c r="BO1" s="759"/>
      <c r="BP1" s="759"/>
      <c r="BQ1" s="759"/>
      <c r="BR1" s="759"/>
      <c r="BS1" s="759"/>
      <c r="BT1" s="759"/>
      <c r="BU1" s="759"/>
      <c r="BV1" s="759"/>
      <c r="BW1" s="759"/>
      <c r="BX1" s="759"/>
      <c r="BY1" s="759"/>
      <c r="BZ1" s="759"/>
      <c r="CA1" s="759"/>
      <c r="CB1" s="759"/>
      <c r="CC1" s="759"/>
      <c r="CD1" s="759"/>
      <c r="CE1" s="759"/>
      <c r="CF1" s="759"/>
      <c r="CG1" s="759"/>
      <c r="CH1" s="759"/>
      <c r="CI1" s="759"/>
      <c r="CJ1" s="759"/>
      <c r="CK1" s="759"/>
      <c r="CL1" s="759"/>
      <c r="CM1" s="759"/>
      <c r="CN1" s="759"/>
      <c r="CO1" s="759"/>
      <c r="CP1" s="759"/>
      <c r="CQ1" s="759"/>
      <c r="CR1" s="759"/>
      <c r="CS1" s="759"/>
      <c r="CT1" s="759"/>
      <c r="CU1" s="759"/>
      <c r="CV1" s="759"/>
      <c r="CW1" s="759"/>
      <c r="CX1" s="759"/>
      <c r="CY1" s="759"/>
      <c r="CZ1" s="759"/>
      <c r="DA1" s="759"/>
      <c r="DB1" s="759"/>
      <c r="DC1" s="759"/>
      <c r="DD1" s="759"/>
      <c r="DE1" s="759"/>
      <c r="DF1" s="759"/>
      <c r="DG1" s="759"/>
      <c r="DH1" s="759"/>
      <c r="DI1" s="759"/>
      <c r="DJ1" s="759"/>
      <c r="DK1" s="759"/>
      <c r="DL1" s="759"/>
      <c r="DM1" s="759"/>
      <c r="DN1" s="759"/>
      <c r="DO1" s="759"/>
      <c r="DP1" s="759"/>
      <c r="DQ1" s="759"/>
      <c r="DR1" s="759"/>
      <c r="DS1" s="759"/>
      <c r="DT1" s="759"/>
      <c r="DU1" s="759"/>
      <c r="DV1" s="759"/>
      <c r="DW1" s="759"/>
      <c r="DX1" s="759"/>
      <c r="DY1" s="759"/>
      <c r="DZ1" s="759"/>
      <c r="EA1" s="759"/>
      <c r="EB1" s="759"/>
      <c r="EC1" s="759"/>
      <c r="ED1" s="759"/>
      <c r="EE1" s="759"/>
      <c r="EF1" s="759"/>
      <c r="EG1" s="759"/>
      <c r="EH1" s="759"/>
      <c r="EI1" s="759"/>
      <c r="EJ1" s="759"/>
      <c r="EK1" s="759"/>
      <c r="EL1" s="759"/>
      <c r="EM1" s="759"/>
      <c r="EN1" s="759"/>
      <c r="EO1" s="759"/>
      <c r="EP1" s="759"/>
      <c r="EQ1" s="759"/>
      <c r="ER1" s="759"/>
      <c r="ES1" s="759"/>
      <c r="ET1" s="759"/>
      <c r="EU1" s="759"/>
      <c r="EV1" s="759"/>
      <c r="EW1" s="759"/>
      <c r="EX1" s="759"/>
      <c r="EY1" s="759"/>
      <c r="EZ1" s="759"/>
      <c r="FA1" s="759"/>
      <c r="FB1" s="759"/>
      <c r="FC1" s="759"/>
      <c r="FD1" s="759"/>
      <c r="FE1" s="759"/>
      <c r="FF1" s="759"/>
      <c r="FG1" s="759"/>
      <c r="FH1" s="759"/>
      <c r="FI1" s="759"/>
      <c r="FJ1" s="759"/>
      <c r="FK1" s="759"/>
      <c r="FL1" s="759"/>
      <c r="FM1" s="759"/>
      <c r="FN1" s="759"/>
      <c r="FO1" s="759"/>
      <c r="FP1" s="759"/>
      <c r="FQ1" s="759"/>
      <c r="FR1" s="759"/>
      <c r="FS1" s="759"/>
      <c r="FT1" s="759"/>
      <c r="FU1" s="759"/>
      <c r="FV1" s="759"/>
      <c r="FW1" s="759"/>
      <c r="FX1" s="759"/>
      <c r="FY1" s="759"/>
      <c r="FZ1" s="759"/>
      <c r="GA1" s="759"/>
      <c r="GB1" s="759"/>
      <c r="GC1" s="759"/>
      <c r="GD1" s="759"/>
      <c r="GE1" s="759"/>
      <c r="GF1" s="759"/>
      <c r="GG1" s="759"/>
      <c r="GH1" s="759"/>
      <c r="GI1" s="759"/>
      <c r="GJ1" s="759"/>
      <c r="GK1" s="759"/>
      <c r="GL1" s="759"/>
      <c r="GM1" s="759"/>
      <c r="GN1" s="759"/>
      <c r="GO1" s="759"/>
      <c r="GP1" s="759"/>
      <c r="GQ1" s="759"/>
      <c r="GR1" s="759"/>
      <c r="GS1" s="759"/>
      <c r="GT1" s="759"/>
      <c r="GU1" s="759"/>
      <c r="GV1" s="759"/>
      <c r="GW1" s="759"/>
      <c r="GX1" s="759"/>
      <c r="GY1" s="759"/>
      <c r="GZ1" s="759"/>
      <c r="HA1" s="759"/>
      <c r="HB1" s="759"/>
      <c r="HC1" s="759"/>
      <c r="HD1" s="759"/>
      <c r="HE1" s="759"/>
      <c r="HF1" s="759"/>
      <c r="HG1" s="759"/>
      <c r="HH1" s="759"/>
      <c r="HI1" s="759"/>
      <c r="HJ1" s="759"/>
      <c r="HK1" s="759"/>
      <c r="HL1" s="759"/>
      <c r="HM1" s="759"/>
      <c r="HN1" s="759"/>
      <c r="HO1" s="759"/>
      <c r="HP1" s="759"/>
      <c r="HQ1" s="759"/>
      <c r="HR1" s="759"/>
      <c r="HS1" s="759"/>
      <c r="HT1" s="759"/>
      <c r="HU1" s="759"/>
      <c r="HV1" s="759"/>
      <c r="HW1" s="759"/>
      <c r="HX1" s="759"/>
      <c r="HY1" s="759"/>
      <c r="HZ1" s="759"/>
      <c r="IA1" s="759"/>
      <c r="IB1" s="759"/>
      <c r="IC1" s="759"/>
      <c r="ID1" s="759"/>
      <c r="IE1" s="759"/>
      <c r="IF1" s="759"/>
      <c r="IG1" s="759"/>
      <c r="IH1" s="759"/>
      <c r="II1" s="759"/>
      <c r="IJ1" s="759"/>
      <c r="IK1" s="759"/>
      <c r="IL1" s="759"/>
      <c r="IM1" s="759"/>
      <c r="IN1" s="759"/>
      <c r="IO1" s="759"/>
      <c r="IP1" s="759"/>
      <c r="IQ1" s="759"/>
      <c r="IR1" s="759"/>
      <c r="IS1" s="759"/>
      <c r="IT1" s="759"/>
      <c r="IU1" s="759"/>
      <c r="IV1" s="759"/>
      <c r="IW1" s="759"/>
      <c r="IX1" s="759"/>
      <c r="IY1" s="759"/>
      <c r="IZ1" s="759"/>
      <c r="JA1" s="759"/>
      <c r="JB1" s="759"/>
      <c r="JC1" s="759"/>
      <c r="JD1" s="759"/>
      <c r="JE1" s="759"/>
      <c r="JF1" s="759"/>
      <c r="JG1" s="759"/>
      <c r="JH1" s="759"/>
      <c r="JI1" s="759"/>
      <c r="JJ1" s="759"/>
      <c r="JK1" s="759"/>
      <c r="JL1" s="759"/>
      <c r="JM1" s="759"/>
      <c r="JN1" s="759"/>
      <c r="JO1" s="759"/>
      <c r="JP1" s="759"/>
      <c r="JQ1" s="759"/>
      <c r="JR1" s="759"/>
      <c r="JS1" s="759"/>
      <c r="JT1" s="759"/>
      <c r="JU1" s="759"/>
      <c r="JV1" s="759"/>
      <c r="JW1" s="759"/>
      <c r="JX1" s="759"/>
      <c r="JY1" s="759"/>
      <c r="JZ1" s="759"/>
      <c r="KA1" s="759"/>
      <c r="KB1" s="759"/>
      <c r="KC1" s="759"/>
      <c r="KD1" s="759"/>
      <c r="KE1" s="759"/>
      <c r="KF1" s="759"/>
      <c r="KG1" s="759"/>
      <c r="KH1" s="759"/>
      <c r="KI1" s="759"/>
      <c r="KJ1" s="759"/>
      <c r="KK1" s="759"/>
      <c r="KL1" s="759"/>
      <c r="KM1" s="759"/>
      <c r="KN1" s="759"/>
      <c r="KO1" s="759"/>
      <c r="KP1" s="759"/>
      <c r="KQ1" s="759"/>
      <c r="KR1" s="759"/>
      <c r="KS1" s="759"/>
      <c r="KT1" s="759"/>
      <c r="KU1" s="759"/>
      <c r="KV1" s="759"/>
      <c r="KW1" s="759"/>
      <c r="KX1" s="759"/>
      <c r="KY1" s="759"/>
      <c r="KZ1" s="759"/>
      <c r="LA1" s="759"/>
      <c r="LB1" s="759"/>
      <c r="LC1" s="759"/>
      <c r="LD1" s="759"/>
      <c r="LE1" s="759"/>
      <c r="LF1" s="759"/>
      <c r="LG1" s="759"/>
      <c r="LH1" s="759"/>
      <c r="LI1" s="759"/>
      <c r="LJ1" s="759"/>
      <c r="LK1" s="759"/>
      <c r="LL1" s="759"/>
      <c r="LM1" s="759"/>
      <c r="LN1" s="759"/>
      <c r="LO1" s="759"/>
      <c r="LP1" s="759"/>
      <c r="LQ1" s="759"/>
      <c r="LR1" s="759"/>
      <c r="LS1" s="759"/>
      <c r="LT1" s="759"/>
      <c r="LU1" s="759"/>
      <c r="LV1" s="759"/>
      <c r="LW1" s="759"/>
      <c r="LX1" s="759"/>
      <c r="LY1" s="759"/>
      <c r="LZ1" s="759"/>
      <c r="MA1" s="759"/>
      <c r="MB1" s="759"/>
      <c r="MC1" s="759"/>
      <c r="MD1" s="759"/>
      <c r="ME1" s="759"/>
      <c r="MF1" s="759"/>
      <c r="MG1" s="759"/>
      <c r="MH1" s="759"/>
      <c r="MI1" s="759"/>
      <c r="MJ1" s="759"/>
      <c r="MK1" s="759"/>
      <c r="ML1" s="759"/>
      <c r="MM1" s="759"/>
      <c r="MN1" s="759"/>
      <c r="MO1" s="759"/>
      <c r="MP1" s="759"/>
      <c r="MQ1" s="759"/>
      <c r="MR1" s="759"/>
      <c r="MS1" s="759"/>
      <c r="MT1" s="759"/>
      <c r="MU1" s="759"/>
      <c r="MV1" s="759"/>
      <c r="MW1" s="759"/>
      <c r="MX1" s="759"/>
      <c r="MY1" s="759"/>
      <c r="MZ1" s="759"/>
      <c r="NA1" s="759"/>
      <c r="NB1" s="759"/>
      <c r="NC1" s="759"/>
      <c r="ND1" s="759"/>
      <c r="NE1" s="759"/>
      <c r="NF1" s="759"/>
      <c r="NG1" s="759"/>
      <c r="NH1" s="759"/>
      <c r="NI1" s="759"/>
      <c r="NJ1" s="759"/>
      <c r="NK1" s="759"/>
      <c r="NL1" s="759"/>
      <c r="NM1" s="759"/>
      <c r="NN1" s="759"/>
      <c r="NO1" s="759"/>
      <c r="NP1" s="759"/>
      <c r="NQ1" s="759"/>
      <c r="NR1" s="759"/>
      <c r="NS1" s="759"/>
      <c r="NT1" s="759"/>
      <c r="NU1" s="759"/>
      <c r="NV1" s="759"/>
      <c r="NW1" s="759"/>
      <c r="NX1" s="759"/>
      <c r="NY1" s="759"/>
      <c r="NZ1" s="759"/>
      <c r="OA1" s="759"/>
      <c r="OB1" s="759"/>
      <c r="OC1" s="759"/>
      <c r="OD1" s="759"/>
      <c r="OE1" s="759"/>
      <c r="OF1" s="759"/>
      <c r="OG1" s="759"/>
      <c r="OH1" s="759"/>
      <c r="OI1" s="759"/>
      <c r="OJ1" s="759"/>
      <c r="OK1" s="759"/>
      <c r="OL1" s="759"/>
      <c r="OM1" s="759"/>
      <c r="ON1" s="759"/>
      <c r="OO1" s="759"/>
      <c r="OP1" s="759"/>
      <c r="OQ1" s="759"/>
      <c r="OR1" s="759"/>
      <c r="OS1" s="759"/>
      <c r="OT1" s="759"/>
      <c r="OU1" s="759"/>
      <c r="OV1" s="759"/>
      <c r="OW1" s="759"/>
      <c r="OX1" s="759"/>
      <c r="OY1" s="759"/>
      <c r="OZ1" s="759"/>
      <c r="PA1" s="759"/>
      <c r="PB1" s="759"/>
      <c r="PC1" s="759"/>
      <c r="PD1" s="759"/>
      <c r="PE1" s="759"/>
      <c r="PF1" s="759"/>
      <c r="PG1" s="759"/>
      <c r="PH1" s="759"/>
      <c r="PI1" s="759"/>
      <c r="PJ1" s="759"/>
      <c r="PK1" s="759"/>
      <c r="PL1" s="759"/>
      <c r="PM1" s="759"/>
      <c r="PN1" s="759"/>
      <c r="PO1" s="759"/>
      <c r="PP1" s="759"/>
      <c r="PQ1" s="759"/>
      <c r="PR1" s="759"/>
      <c r="PS1" s="759"/>
      <c r="PT1" s="759"/>
      <c r="PU1" s="759"/>
      <c r="PV1" s="759"/>
      <c r="PW1" s="759"/>
      <c r="PX1" s="759"/>
      <c r="PY1" s="759"/>
      <c r="PZ1" s="759"/>
      <c r="QA1" s="759"/>
      <c r="QB1" s="759"/>
      <c r="QC1" s="759"/>
      <c r="QD1" s="759"/>
      <c r="QE1" s="759"/>
      <c r="QF1" s="759"/>
      <c r="QG1" s="759"/>
      <c r="QH1" s="759"/>
      <c r="QI1" s="759"/>
      <c r="QJ1" s="759"/>
      <c r="QK1" s="759"/>
      <c r="QL1" s="759"/>
      <c r="QM1" s="759"/>
      <c r="QN1" s="759"/>
      <c r="QO1" s="759"/>
      <c r="QP1" s="759"/>
      <c r="QQ1" s="759"/>
      <c r="QR1" s="759"/>
      <c r="QS1" s="759"/>
      <c r="QT1" s="759"/>
      <c r="QU1" s="759"/>
      <c r="QV1" s="759"/>
      <c r="QW1" s="759"/>
      <c r="QX1" s="759"/>
      <c r="QY1" s="759"/>
      <c r="QZ1" s="759"/>
      <c r="RA1" s="759"/>
      <c r="RB1" s="759"/>
      <c r="RC1" s="759"/>
      <c r="RD1" s="759"/>
      <c r="RE1" s="759"/>
      <c r="RF1" s="759"/>
      <c r="RG1" s="759"/>
      <c r="RH1" s="759"/>
      <c r="RI1" s="759"/>
      <c r="RJ1" s="759"/>
      <c r="RK1" s="759"/>
      <c r="RL1" s="759"/>
      <c r="RM1" s="759"/>
      <c r="RN1" s="759"/>
      <c r="RO1" s="759"/>
      <c r="RP1" s="759"/>
      <c r="RQ1" s="759"/>
      <c r="RR1" s="759"/>
      <c r="RS1" s="759"/>
      <c r="RT1" s="759"/>
      <c r="RU1" s="759"/>
      <c r="RV1" s="759"/>
      <c r="RW1" s="759"/>
      <c r="RX1" s="759"/>
      <c r="RY1" s="759"/>
      <c r="RZ1" s="759"/>
      <c r="SA1" s="759"/>
      <c r="SB1" s="759"/>
      <c r="SC1" s="759"/>
      <c r="SD1" s="759"/>
      <c r="SE1" s="759"/>
      <c r="SF1" s="759"/>
      <c r="SG1" s="759"/>
      <c r="SH1" s="759"/>
      <c r="SI1" s="759"/>
      <c r="SJ1" s="759"/>
      <c r="SK1" s="759"/>
      <c r="SL1" s="759"/>
      <c r="SM1" s="759"/>
      <c r="SN1" s="759"/>
      <c r="SO1" s="759"/>
      <c r="SP1" s="759"/>
      <c r="SQ1" s="759"/>
      <c r="SR1" s="759"/>
      <c r="SS1" s="759"/>
      <c r="ST1" s="759"/>
      <c r="SU1" s="759"/>
      <c r="SV1" s="759"/>
      <c r="SW1" s="759"/>
      <c r="SX1" s="759"/>
      <c r="SY1" s="759"/>
      <c r="SZ1" s="759"/>
      <c r="TA1" s="759"/>
      <c r="TB1" s="759"/>
      <c r="TC1" s="759"/>
      <c r="TD1" s="759"/>
      <c r="TE1" s="759"/>
      <c r="TF1" s="759"/>
      <c r="TG1" s="759"/>
      <c r="TH1" s="759"/>
      <c r="TI1" s="759"/>
      <c r="TJ1" s="759"/>
      <c r="TK1" s="759"/>
      <c r="TL1" s="759"/>
      <c r="TM1" s="759"/>
      <c r="TN1" s="759"/>
      <c r="TO1" s="759"/>
      <c r="TP1" s="759"/>
      <c r="TQ1" s="759"/>
      <c r="TR1" s="759"/>
      <c r="TS1" s="759"/>
      <c r="TT1" s="759"/>
      <c r="TU1" s="759"/>
      <c r="TV1" s="759"/>
      <c r="TW1" s="759"/>
      <c r="TX1" s="759"/>
      <c r="TY1" s="759"/>
      <c r="TZ1" s="759"/>
      <c r="UA1" s="759"/>
      <c r="UB1" s="759"/>
      <c r="UC1" s="759"/>
      <c r="UD1" s="759"/>
      <c r="UE1" s="759"/>
      <c r="UF1" s="759"/>
      <c r="UG1" s="759"/>
      <c r="UH1" s="759"/>
      <c r="UI1" s="759"/>
      <c r="UJ1" s="759"/>
      <c r="UK1" s="759"/>
      <c r="UL1" s="759"/>
      <c r="UM1" s="759"/>
      <c r="UN1" s="759"/>
      <c r="UO1" s="759"/>
      <c r="UP1" s="759"/>
      <c r="UQ1" s="759"/>
      <c r="UR1" s="759"/>
      <c r="US1" s="759"/>
      <c r="UT1" s="759"/>
      <c r="UU1" s="759"/>
      <c r="UV1" s="759"/>
      <c r="UW1" s="759"/>
      <c r="UX1" s="759"/>
      <c r="UY1" s="759"/>
      <c r="UZ1" s="759"/>
      <c r="VA1" s="759"/>
      <c r="VB1" s="759"/>
      <c r="VC1" s="759"/>
      <c r="VD1" s="759"/>
      <c r="VE1" s="759"/>
      <c r="VF1" s="759"/>
      <c r="VG1" s="759"/>
      <c r="VH1" s="759"/>
      <c r="VI1" s="759"/>
      <c r="VJ1" s="759"/>
      <c r="VK1" s="759"/>
      <c r="VL1" s="759"/>
      <c r="VM1" s="759"/>
      <c r="VN1" s="759"/>
      <c r="VO1" s="759"/>
      <c r="VP1" s="759"/>
      <c r="VQ1" s="759"/>
      <c r="VR1" s="759"/>
      <c r="VS1" s="759"/>
      <c r="VT1" s="759"/>
      <c r="VU1" s="759"/>
      <c r="VV1" s="759"/>
      <c r="VW1" s="759"/>
      <c r="VX1" s="759"/>
      <c r="VY1" s="759"/>
      <c r="VZ1" s="759"/>
      <c r="WA1" s="759"/>
      <c r="WB1" s="759"/>
      <c r="WC1" s="759"/>
      <c r="WD1" s="759"/>
      <c r="WE1" s="759"/>
      <c r="WF1" s="759"/>
      <c r="WG1" s="759"/>
      <c r="WH1" s="759"/>
      <c r="WI1" s="759"/>
      <c r="WJ1" s="759"/>
      <c r="WK1" s="759"/>
      <c r="WL1" s="759"/>
      <c r="WM1" s="759"/>
      <c r="WN1" s="759"/>
      <c r="WO1" s="759"/>
      <c r="WP1" s="759"/>
      <c r="WQ1" s="759"/>
      <c r="WR1" s="759"/>
      <c r="WS1" s="759"/>
      <c r="WT1" s="759"/>
      <c r="WU1" s="759"/>
      <c r="WV1" s="759"/>
      <c r="WW1" s="759"/>
      <c r="WX1" s="759"/>
      <c r="WY1" s="759"/>
      <c r="WZ1" s="759"/>
      <c r="XA1" s="759"/>
      <c r="XB1" s="759"/>
      <c r="XC1" s="759"/>
      <c r="XD1" s="759"/>
      <c r="XE1" s="759"/>
      <c r="XF1" s="759"/>
      <c r="XG1" s="759"/>
      <c r="XH1" s="759"/>
      <c r="XI1" s="759"/>
      <c r="XJ1" s="759"/>
      <c r="XK1" s="759"/>
      <c r="XL1" s="759"/>
      <c r="XM1" s="759"/>
      <c r="XN1" s="759"/>
      <c r="XO1" s="759"/>
      <c r="XP1" s="759"/>
      <c r="XQ1" s="759"/>
      <c r="XR1" s="759"/>
      <c r="XS1" s="759"/>
      <c r="XT1" s="759"/>
      <c r="XU1" s="759"/>
      <c r="XV1" s="759"/>
      <c r="XW1" s="759"/>
      <c r="XX1" s="759"/>
      <c r="XY1" s="759"/>
      <c r="XZ1" s="759"/>
      <c r="YA1" s="759"/>
      <c r="YB1" s="759"/>
      <c r="YC1" s="759"/>
      <c r="YD1" s="759"/>
      <c r="YE1" s="759"/>
      <c r="YF1" s="759"/>
      <c r="YG1" s="759"/>
      <c r="YH1" s="759"/>
      <c r="YI1" s="759"/>
      <c r="YJ1" s="759"/>
      <c r="YK1" s="759"/>
      <c r="YL1" s="759"/>
      <c r="YM1" s="759"/>
      <c r="YN1" s="759"/>
      <c r="YO1" s="759"/>
      <c r="YP1" s="759"/>
      <c r="YQ1" s="759"/>
      <c r="YR1" s="759"/>
      <c r="YS1" s="759"/>
      <c r="YT1" s="759"/>
      <c r="YU1" s="759"/>
      <c r="YV1" s="759"/>
      <c r="YW1" s="759"/>
      <c r="YX1" s="759"/>
      <c r="YY1" s="759"/>
      <c r="YZ1" s="759"/>
      <c r="ZA1" s="759"/>
      <c r="ZB1" s="759"/>
      <c r="ZC1" s="759"/>
      <c r="ZD1" s="759"/>
      <c r="ZE1" s="759"/>
      <c r="ZF1" s="759"/>
      <c r="ZG1" s="759"/>
      <c r="ZH1" s="759"/>
      <c r="ZI1" s="759"/>
      <c r="ZJ1" s="759"/>
      <c r="ZK1" s="759"/>
      <c r="ZL1" s="759"/>
      <c r="ZM1" s="759"/>
      <c r="ZN1" s="759"/>
      <c r="ZO1" s="759"/>
      <c r="ZP1" s="759"/>
      <c r="ZQ1" s="759"/>
      <c r="ZR1" s="759"/>
      <c r="ZS1" s="759"/>
      <c r="ZT1" s="759"/>
      <c r="ZU1" s="759"/>
      <c r="ZV1" s="759"/>
      <c r="ZW1" s="759"/>
      <c r="ZX1" s="759"/>
      <c r="ZY1" s="759"/>
      <c r="ZZ1" s="759"/>
      <c r="AAA1" s="759"/>
      <c r="AAB1" s="759"/>
      <c r="AAC1" s="759"/>
      <c r="AAD1" s="759"/>
      <c r="AAE1" s="759"/>
      <c r="AAF1" s="759"/>
      <c r="AAG1" s="759"/>
      <c r="AAH1" s="759"/>
      <c r="AAI1" s="759"/>
      <c r="AAJ1" s="759"/>
      <c r="AAK1" s="759"/>
      <c r="AAL1" s="759"/>
      <c r="AAM1" s="759"/>
      <c r="AAN1" s="759"/>
      <c r="AAO1" s="759"/>
      <c r="AAP1" s="759"/>
      <c r="AAQ1" s="759"/>
      <c r="AAR1" s="759"/>
      <c r="AAS1" s="759"/>
      <c r="AAT1" s="759"/>
      <c r="AAU1" s="759"/>
      <c r="AAV1" s="759"/>
      <c r="AAW1" s="759"/>
      <c r="AAX1" s="759"/>
      <c r="AAY1" s="759"/>
      <c r="AAZ1" s="759"/>
      <c r="ABA1" s="759"/>
      <c r="ABB1" s="759"/>
      <c r="ABC1" s="759"/>
      <c r="ABD1" s="759"/>
      <c r="ABE1" s="759"/>
      <c r="ABF1" s="759"/>
      <c r="ABG1" s="759"/>
      <c r="ABH1" s="759"/>
      <c r="ABI1" s="759"/>
      <c r="ABJ1" s="759"/>
      <c r="ABK1" s="759"/>
      <c r="ABL1" s="759"/>
      <c r="ABM1" s="759"/>
      <c r="ABN1" s="759"/>
      <c r="ABO1" s="759"/>
      <c r="ABP1" s="759"/>
      <c r="ABQ1" s="759"/>
      <c r="ABR1" s="759"/>
      <c r="ABS1" s="759"/>
      <c r="ABT1" s="759"/>
      <c r="ABU1" s="759"/>
      <c r="ABV1" s="759"/>
      <c r="ABW1" s="759"/>
      <c r="ABX1" s="759"/>
      <c r="ABY1" s="759"/>
      <c r="ABZ1" s="759"/>
      <c r="ACA1" s="759"/>
      <c r="ACB1" s="759"/>
      <c r="ACC1" s="759"/>
      <c r="ACD1" s="759"/>
      <c r="ACE1" s="759"/>
      <c r="ACF1" s="759"/>
      <c r="ACG1" s="759"/>
      <c r="ACH1" s="759"/>
      <c r="ACI1" s="759"/>
      <c r="ACJ1" s="759"/>
      <c r="ACK1" s="759"/>
      <c r="ACL1" s="759"/>
      <c r="ACM1" s="759"/>
      <c r="ACN1" s="759"/>
      <c r="ACO1" s="759"/>
      <c r="ACP1" s="759"/>
      <c r="ACQ1" s="759"/>
      <c r="ACR1" s="759"/>
      <c r="ACS1" s="759"/>
      <c r="ACT1" s="759"/>
      <c r="ACU1" s="759"/>
      <c r="ACV1" s="759"/>
      <c r="ACW1" s="759"/>
      <c r="ACX1" s="759"/>
      <c r="ACY1" s="759"/>
      <c r="ACZ1" s="759"/>
      <c r="ADA1" s="759"/>
      <c r="ADB1" s="759"/>
      <c r="ADC1" s="759"/>
      <c r="ADD1" s="759"/>
      <c r="ADE1" s="759"/>
      <c r="ADF1" s="759"/>
      <c r="ADG1" s="759"/>
      <c r="ADH1" s="759"/>
      <c r="ADI1" s="759"/>
      <c r="ADJ1" s="759"/>
      <c r="ADK1" s="759"/>
      <c r="ADL1" s="759"/>
      <c r="ADM1" s="759"/>
      <c r="ADN1" s="759"/>
      <c r="ADO1" s="759"/>
      <c r="ADP1" s="759"/>
      <c r="ADQ1" s="759"/>
      <c r="ADR1" s="759"/>
      <c r="ADS1" s="759"/>
      <c r="ADT1" s="759"/>
      <c r="ADU1" s="759"/>
      <c r="ADV1" s="759"/>
      <c r="ADW1" s="759"/>
      <c r="ADX1" s="759"/>
      <c r="ADY1" s="759"/>
      <c r="ADZ1" s="759"/>
      <c r="AEA1" s="759"/>
      <c r="AEB1" s="759"/>
      <c r="AEC1" s="759"/>
      <c r="AED1" s="759"/>
      <c r="AEE1" s="759"/>
      <c r="AEF1" s="759"/>
      <c r="AEG1" s="759"/>
      <c r="AEH1" s="759"/>
      <c r="AEI1" s="759"/>
      <c r="AEJ1" s="759"/>
      <c r="AEK1" s="759"/>
      <c r="AEL1" s="759"/>
      <c r="AEM1" s="759"/>
      <c r="AEN1" s="759"/>
      <c r="AEO1" s="759"/>
      <c r="AEP1" s="759"/>
      <c r="AEQ1" s="759"/>
      <c r="AER1" s="759"/>
      <c r="AES1" s="759"/>
      <c r="AET1" s="759"/>
      <c r="AEU1" s="759"/>
      <c r="AEV1" s="759"/>
      <c r="AEW1" s="759"/>
      <c r="AEX1" s="759"/>
      <c r="AEY1" s="759"/>
      <c r="AEZ1" s="759"/>
      <c r="AFA1" s="759"/>
      <c r="AFB1" s="759"/>
      <c r="AFC1" s="759"/>
      <c r="AFD1" s="759"/>
      <c r="AFE1" s="759"/>
      <c r="AFF1" s="759"/>
      <c r="AFG1" s="759"/>
      <c r="AFH1" s="759"/>
      <c r="AFI1" s="759"/>
      <c r="AFJ1" s="759"/>
      <c r="AFK1" s="759"/>
      <c r="AFL1" s="759"/>
      <c r="AFM1" s="759"/>
      <c r="AFN1" s="759"/>
      <c r="AFO1" s="759"/>
      <c r="AFP1" s="759"/>
      <c r="AFQ1" s="759"/>
      <c r="AFR1" s="759"/>
      <c r="AFS1" s="759"/>
      <c r="AFT1" s="759"/>
      <c r="AFU1" s="759"/>
      <c r="AFV1" s="759"/>
      <c r="AFW1" s="759"/>
      <c r="AFX1" s="759"/>
      <c r="AFY1" s="759"/>
      <c r="AFZ1" s="759"/>
      <c r="AGA1" s="759"/>
      <c r="AGB1" s="759"/>
      <c r="AGC1" s="759"/>
      <c r="AGD1" s="759"/>
      <c r="AGE1" s="759"/>
      <c r="AGF1" s="759"/>
      <c r="AGG1" s="759"/>
      <c r="AGH1" s="759"/>
      <c r="AGI1" s="759"/>
      <c r="AGJ1" s="759"/>
      <c r="AGK1" s="759"/>
      <c r="AGL1" s="759"/>
      <c r="AGM1" s="759"/>
      <c r="AGN1" s="759"/>
      <c r="AGO1" s="759"/>
      <c r="AGP1" s="759"/>
      <c r="AGQ1" s="759"/>
      <c r="AGR1" s="759"/>
      <c r="AGS1" s="759"/>
      <c r="AGT1" s="759"/>
      <c r="AGU1" s="759"/>
      <c r="AGV1" s="759"/>
      <c r="AGW1" s="759"/>
      <c r="AGX1" s="759"/>
      <c r="AGY1" s="759"/>
      <c r="AGZ1" s="759"/>
      <c r="AHA1" s="759"/>
      <c r="AHB1" s="759"/>
      <c r="AHC1" s="759"/>
      <c r="AHD1" s="759"/>
      <c r="AHE1" s="759"/>
      <c r="AHF1" s="759"/>
      <c r="AHG1" s="759"/>
      <c r="AHH1" s="759"/>
      <c r="AHI1" s="759"/>
      <c r="AHJ1" s="759"/>
      <c r="AHK1" s="759"/>
      <c r="AHL1" s="759"/>
      <c r="AHM1" s="759"/>
      <c r="AHN1" s="759"/>
      <c r="AHO1" s="759"/>
      <c r="AHP1" s="759"/>
      <c r="AHQ1" s="759"/>
      <c r="AHR1" s="759"/>
      <c r="AHS1" s="759"/>
      <c r="AHT1" s="759"/>
      <c r="AHU1" s="759"/>
      <c r="AHV1" s="759"/>
      <c r="AHW1" s="759"/>
      <c r="AHX1" s="759"/>
      <c r="AHY1" s="759"/>
      <c r="AHZ1" s="759"/>
      <c r="AIA1" s="759"/>
      <c r="AIB1" s="759"/>
      <c r="AIC1" s="759"/>
      <c r="AID1" s="759"/>
      <c r="AIE1" s="759"/>
      <c r="AIF1" s="759"/>
      <c r="AIG1" s="759"/>
      <c r="AIH1" s="759"/>
      <c r="AII1" s="759"/>
      <c r="AIJ1" s="759"/>
      <c r="AIK1" s="759"/>
      <c r="AIL1" s="759"/>
      <c r="AIM1" s="759"/>
      <c r="AIN1" s="759"/>
      <c r="AIO1" s="759"/>
      <c r="AIP1" s="759"/>
      <c r="AIQ1" s="759"/>
      <c r="AIR1" s="759"/>
      <c r="AIS1" s="759"/>
      <c r="AIT1" s="759"/>
      <c r="AIU1" s="759"/>
      <c r="AIV1" s="759"/>
      <c r="AIW1" s="759"/>
      <c r="AIX1" s="759"/>
      <c r="AIY1" s="759"/>
      <c r="AIZ1" s="759"/>
      <c r="AJA1" s="759"/>
      <c r="AJB1" s="759"/>
      <c r="AJC1" s="759"/>
      <c r="AJD1" s="759"/>
      <c r="AJE1" s="759"/>
      <c r="AJF1" s="759"/>
      <c r="AJG1" s="759"/>
      <c r="AJH1" s="759"/>
      <c r="AJI1" s="759"/>
      <c r="AJJ1" s="759"/>
      <c r="AJK1" s="759"/>
      <c r="AJL1" s="759"/>
      <c r="AJM1" s="759"/>
      <c r="AJN1" s="759"/>
      <c r="AJO1" s="759"/>
      <c r="AJP1" s="759"/>
      <c r="AJQ1" s="759"/>
      <c r="AJR1" s="759"/>
      <c r="AJS1" s="759"/>
      <c r="AJT1" s="759"/>
      <c r="AJU1" s="759"/>
      <c r="AJV1" s="759"/>
      <c r="AJW1" s="759"/>
      <c r="AJX1" s="759"/>
      <c r="AJY1" s="759"/>
      <c r="AJZ1" s="759"/>
      <c r="AKA1" s="759"/>
      <c r="AKB1" s="759"/>
      <c r="AKC1" s="759"/>
      <c r="AKD1" s="759"/>
      <c r="AKE1" s="759"/>
      <c r="AKF1" s="759"/>
      <c r="AKG1" s="759"/>
      <c r="AKH1" s="759"/>
      <c r="AKI1" s="759"/>
      <c r="AKJ1" s="759"/>
      <c r="AKK1" s="759"/>
      <c r="AKL1" s="759"/>
      <c r="AKM1" s="759"/>
      <c r="AKN1" s="759"/>
      <c r="AKO1" s="759"/>
      <c r="AKP1" s="759"/>
      <c r="AKQ1" s="759"/>
      <c r="AKR1" s="759"/>
      <c r="AKS1" s="759"/>
      <c r="AKT1" s="759"/>
      <c r="AKU1" s="759"/>
      <c r="AKV1" s="759"/>
      <c r="AKW1" s="759"/>
      <c r="AKX1" s="759"/>
      <c r="AKY1" s="759"/>
      <c r="AKZ1" s="759"/>
      <c r="ALA1" s="759"/>
      <c r="ALB1" s="759"/>
      <c r="ALC1" s="759"/>
      <c r="ALD1" s="759"/>
      <c r="ALE1" s="759"/>
      <c r="ALF1" s="759"/>
      <c r="ALG1" s="759"/>
      <c r="ALH1" s="759"/>
      <c r="ALI1" s="759"/>
      <c r="ALJ1" s="759"/>
      <c r="ALK1" s="759"/>
      <c r="ALL1" s="759"/>
      <c r="ALM1" s="759"/>
      <c r="ALN1" s="759"/>
      <c r="ALO1" s="759"/>
      <c r="ALP1" s="759"/>
      <c r="ALQ1" s="759"/>
      <c r="ALR1" s="759"/>
      <c r="ALS1" s="759"/>
      <c r="ALT1" s="759"/>
      <c r="ALU1" s="759"/>
      <c r="ALV1" s="759"/>
      <c r="ALW1" s="759"/>
      <c r="ALX1" s="759"/>
      <c r="ALY1" s="759"/>
      <c r="ALZ1" s="759"/>
      <c r="AMA1" s="759"/>
      <c r="AMB1" s="759"/>
      <c r="AMC1" s="759"/>
      <c r="AMD1" s="759"/>
      <c r="AME1" s="759"/>
      <c r="AMF1" s="759"/>
      <c r="AMG1" s="759"/>
      <c r="AMH1" s="759"/>
      <c r="AMI1" s="759"/>
      <c r="AMJ1" s="759"/>
      <c r="AMK1" s="759"/>
      <c r="AML1" s="759"/>
      <c r="AMM1" s="759"/>
      <c r="AMN1" s="759"/>
      <c r="AMO1" s="759"/>
      <c r="AMP1" s="759"/>
      <c r="AMQ1" s="759"/>
      <c r="AMR1" s="759"/>
      <c r="AMS1" s="759"/>
      <c r="AMT1" s="759"/>
      <c r="AMU1" s="759"/>
      <c r="AMV1" s="759"/>
      <c r="AMW1" s="759"/>
      <c r="AMX1" s="759"/>
      <c r="AMY1" s="759"/>
      <c r="AMZ1" s="759"/>
      <c r="ANA1" s="759"/>
      <c r="ANB1" s="759"/>
      <c r="ANC1" s="759"/>
      <c r="AND1" s="759"/>
      <c r="ANE1" s="759"/>
      <c r="ANF1" s="759"/>
      <c r="ANG1" s="759"/>
      <c r="ANH1" s="759"/>
      <c r="ANI1" s="759"/>
      <c r="ANJ1" s="759"/>
      <c r="ANK1" s="759"/>
      <c r="ANL1" s="759"/>
      <c r="ANM1" s="759"/>
      <c r="ANN1" s="759"/>
      <c r="ANO1" s="759"/>
      <c r="ANP1" s="759"/>
      <c r="ANQ1" s="759"/>
      <c r="ANR1" s="759"/>
      <c r="ANS1" s="759"/>
      <c r="ANT1" s="759"/>
      <c r="ANU1" s="759"/>
      <c r="ANV1" s="759"/>
      <c r="ANW1" s="759"/>
      <c r="ANX1" s="759"/>
      <c r="ANY1" s="759"/>
      <c r="ANZ1" s="759"/>
      <c r="AOA1" s="759"/>
      <c r="AOB1" s="759"/>
      <c r="AOC1" s="759"/>
      <c r="AOD1" s="759"/>
      <c r="AOE1" s="759"/>
      <c r="AOF1" s="759"/>
      <c r="AOG1" s="759"/>
      <c r="AOH1" s="759"/>
      <c r="AOI1" s="759"/>
      <c r="AOJ1" s="759"/>
      <c r="AOK1" s="759"/>
      <c r="AOL1" s="759"/>
      <c r="AOM1" s="759"/>
      <c r="AON1" s="759"/>
      <c r="AOO1" s="759"/>
      <c r="AOP1" s="759"/>
      <c r="AOQ1" s="759"/>
      <c r="AOR1" s="759"/>
      <c r="AOS1" s="759"/>
      <c r="AOT1" s="759"/>
      <c r="AOU1" s="759"/>
      <c r="AOV1" s="759"/>
      <c r="AOW1" s="759"/>
      <c r="AOX1" s="759"/>
      <c r="AOY1" s="759"/>
      <c r="AOZ1" s="759"/>
      <c r="APA1" s="759"/>
      <c r="APB1" s="759"/>
      <c r="APC1" s="759"/>
      <c r="APD1" s="759"/>
      <c r="APE1" s="759"/>
      <c r="APF1" s="759"/>
      <c r="APG1" s="759"/>
      <c r="APH1" s="759"/>
      <c r="API1" s="759"/>
      <c r="APJ1" s="759"/>
      <c r="APK1" s="759"/>
      <c r="APL1" s="759"/>
      <c r="APM1" s="759"/>
      <c r="APN1" s="759"/>
      <c r="APO1" s="759"/>
      <c r="APP1" s="759"/>
      <c r="APQ1" s="759"/>
      <c r="APR1" s="759"/>
      <c r="APS1" s="759"/>
      <c r="APT1" s="759"/>
      <c r="APU1" s="759"/>
      <c r="APV1" s="759"/>
      <c r="APW1" s="759"/>
      <c r="APX1" s="759"/>
      <c r="APY1" s="759"/>
      <c r="APZ1" s="759"/>
      <c r="AQA1" s="759"/>
      <c r="AQB1" s="759"/>
      <c r="AQC1" s="759"/>
      <c r="AQD1" s="759"/>
      <c r="AQE1" s="759"/>
      <c r="AQF1" s="759"/>
      <c r="AQG1" s="759"/>
      <c r="AQH1" s="759"/>
      <c r="AQI1" s="759"/>
      <c r="AQJ1" s="759"/>
      <c r="AQK1" s="759"/>
      <c r="AQL1" s="759"/>
      <c r="AQM1" s="759"/>
      <c r="AQN1" s="759"/>
      <c r="AQO1" s="759"/>
      <c r="AQP1" s="759"/>
      <c r="AQQ1" s="759"/>
      <c r="AQR1" s="759"/>
      <c r="AQS1" s="759"/>
      <c r="AQT1" s="759"/>
      <c r="AQU1" s="759"/>
      <c r="AQV1" s="759"/>
      <c r="AQW1" s="759"/>
      <c r="AQX1" s="759"/>
      <c r="AQY1" s="759"/>
      <c r="AQZ1" s="759"/>
      <c r="ARA1" s="759"/>
      <c r="ARB1" s="759"/>
      <c r="ARC1" s="759"/>
      <c r="ARD1" s="759"/>
      <c r="ARE1" s="759"/>
      <c r="ARF1" s="759"/>
      <c r="ARG1" s="759"/>
      <c r="ARH1" s="759"/>
      <c r="ARI1" s="759"/>
      <c r="ARJ1" s="759"/>
      <c r="ARK1" s="759"/>
      <c r="ARL1" s="759"/>
      <c r="ARM1" s="759"/>
      <c r="ARN1" s="759"/>
      <c r="ARO1" s="759"/>
      <c r="ARP1" s="759"/>
      <c r="ARQ1" s="759"/>
      <c r="ARR1" s="759"/>
      <c r="ARS1" s="759"/>
      <c r="ART1" s="759"/>
      <c r="ARU1" s="759"/>
      <c r="ARV1" s="759"/>
      <c r="ARW1" s="759"/>
      <c r="ARX1" s="759"/>
      <c r="ARY1" s="759"/>
      <c r="ARZ1" s="759"/>
      <c r="ASA1" s="759"/>
      <c r="ASB1" s="759"/>
      <c r="ASC1" s="759"/>
      <c r="ASD1" s="759"/>
      <c r="ASE1" s="759"/>
      <c r="ASF1" s="759"/>
      <c r="ASG1" s="759"/>
      <c r="ASH1" s="759"/>
      <c r="ASI1" s="759"/>
      <c r="ASJ1" s="759"/>
      <c r="ASK1" s="759"/>
      <c r="ASL1" s="759"/>
      <c r="ASM1" s="759"/>
      <c r="ASN1" s="759"/>
      <c r="ASO1" s="759"/>
      <c r="ASP1" s="759"/>
      <c r="ASQ1" s="759"/>
      <c r="ASR1" s="759"/>
      <c r="ASS1" s="759"/>
      <c r="AST1" s="759"/>
      <c r="ASU1" s="759"/>
      <c r="ASV1" s="759"/>
      <c r="ASW1" s="759"/>
      <c r="ASX1" s="759"/>
      <c r="ASY1" s="759"/>
      <c r="ASZ1" s="759"/>
      <c r="ATA1" s="759"/>
      <c r="ATB1" s="759"/>
      <c r="ATC1" s="759"/>
      <c r="ATD1" s="759"/>
      <c r="ATE1" s="759"/>
      <c r="ATF1" s="759"/>
      <c r="ATG1" s="759"/>
      <c r="ATH1" s="759"/>
      <c r="ATI1" s="759"/>
      <c r="ATJ1" s="759"/>
      <c r="ATK1" s="759"/>
      <c r="ATL1" s="759"/>
      <c r="ATM1" s="759"/>
      <c r="ATN1" s="759"/>
      <c r="ATO1" s="759"/>
      <c r="ATP1" s="759"/>
      <c r="ATQ1" s="759"/>
      <c r="ATR1" s="759"/>
      <c r="ATS1" s="759"/>
      <c r="ATT1" s="759"/>
      <c r="ATU1" s="759"/>
      <c r="ATV1" s="759"/>
      <c r="ATW1" s="759"/>
      <c r="ATX1" s="759"/>
      <c r="ATY1" s="759"/>
      <c r="ATZ1" s="759"/>
      <c r="AUA1" s="759"/>
      <c r="AUB1" s="759"/>
      <c r="AUC1" s="759"/>
      <c r="AUD1" s="759"/>
      <c r="AUE1" s="759"/>
      <c r="AUF1" s="759"/>
      <c r="AUG1" s="759"/>
      <c r="AUH1" s="759"/>
      <c r="AUI1" s="759"/>
      <c r="AUJ1" s="759"/>
      <c r="AUK1" s="759"/>
      <c r="AUL1" s="759"/>
      <c r="AUM1" s="759"/>
      <c r="AUN1" s="759"/>
      <c r="AUO1" s="759"/>
      <c r="AUP1" s="759"/>
      <c r="AUQ1" s="759"/>
      <c r="AUR1" s="759"/>
      <c r="AUS1" s="759"/>
      <c r="AUT1" s="759"/>
      <c r="AUU1" s="759"/>
      <c r="AUV1" s="759"/>
      <c r="AUW1" s="759"/>
      <c r="AUX1" s="759"/>
      <c r="AUY1" s="759"/>
      <c r="AUZ1" s="759"/>
      <c r="AVA1" s="759"/>
      <c r="AVB1" s="759"/>
      <c r="AVC1" s="759"/>
      <c r="AVD1" s="759"/>
      <c r="AVE1" s="759"/>
      <c r="AVF1" s="759"/>
      <c r="AVG1" s="759"/>
      <c r="AVH1" s="759"/>
      <c r="AVI1" s="759"/>
      <c r="AVJ1" s="759"/>
      <c r="AVK1" s="759"/>
      <c r="AVL1" s="759"/>
      <c r="AVM1" s="759"/>
      <c r="AVN1" s="759"/>
      <c r="AVO1" s="759"/>
      <c r="AVP1" s="759"/>
      <c r="AVQ1" s="759"/>
      <c r="AVR1" s="759"/>
      <c r="AVS1" s="759"/>
      <c r="AVT1" s="759"/>
      <c r="AVU1" s="759"/>
      <c r="AVV1" s="759"/>
      <c r="AVW1" s="759"/>
      <c r="AVX1" s="759"/>
      <c r="AVY1" s="759"/>
      <c r="AVZ1" s="759"/>
      <c r="AWA1" s="759"/>
      <c r="AWB1" s="759"/>
      <c r="AWC1" s="759"/>
      <c r="AWD1" s="759"/>
      <c r="AWE1" s="759"/>
      <c r="AWF1" s="759"/>
      <c r="AWG1" s="759"/>
      <c r="AWH1" s="759"/>
      <c r="AWI1" s="759"/>
      <c r="AWJ1" s="759"/>
      <c r="AWK1" s="759"/>
      <c r="AWL1" s="759"/>
      <c r="AWM1" s="759"/>
      <c r="AWN1" s="759"/>
      <c r="AWO1" s="759"/>
      <c r="AWP1" s="759"/>
      <c r="AWQ1" s="759"/>
      <c r="AWR1" s="759"/>
      <c r="AWS1" s="759"/>
      <c r="AWT1" s="759"/>
      <c r="AWU1" s="759"/>
      <c r="AWV1" s="759"/>
      <c r="AWW1" s="759"/>
      <c r="AWX1" s="759"/>
      <c r="AWY1" s="759"/>
      <c r="AWZ1" s="759"/>
      <c r="AXA1" s="759"/>
      <c r="AXB1" s="759"/>
      <c r="AXC1" s="759"/>
      <c r="AXD1" s="759"/>
      <c r="AXE1" s="759"/>
      <c r="AXF1" s="759"/>
      <c r="AXG1" s="759"/>
      <c r="AXH1" s="759"/>
      <c r="AXI1" s="759"/>
      <c r="AXJ1" s="759"/>
      <c r="AXK1" s="759"/>
      <c r="AXL1" s="759"/>
      <c r="AXM1" s="759"/>
      <c r="AXN1" s="759"/>
      <c r="AXO1" s="759"/>
      <c r="AXP1" s="759"/>
      <c r="AXQ1" s="759"/>
      <c r="AXR1" s="759"/>
      <c r="AXS1" s="759"/>
      <c r="AXT1" s="759"/>
      <c r="AXU1" s="759"/>
      <c r="AXV1" s="759"/>
      <c r="AXW1" s="759"/>
      <c r="AXX1" s="759"/>
      <c r="AXY1" s="759"/>
      <c r="AXZ1" s="759"/>
      <c r="AYA1" s="759"/>
      <c r="AYB1" s="759"/>
      <c r="AYC1" s="759"/>
      <c r="AYD1" s="759"/>
      <c r="AYE1" s="759"/>
      <c r="AYF1" s="759"/>
      <c r="AYG1" s="759"/>
      <c r="AYH1" s="759"/>
      <c r="AYI1" s="759"/>
      <c r="AYJ1" s="759"/>
      <c r="AYK1" s="759"/>
      <c r="AYL1" s="759"/>
      <c r="AYM1" s="759"/>
      <c r="AYN1" s="759"/>
      <c r="AYO1" s="759"/>
      <c r="AYP1" s="759"/>
      <c r="AYQ1" s="759"/>
      <c r="AYR1" s="759"/>
      <c r="AYS1" s="759"/>
      <c r="AYT1" s="759"/>
      <c r="AYU1" s="759"/>
      <c r="AYV1" s="759"/>
      <c r="AYW1" s="759"/>
      <c r="AYX1" s="759"/>
      <c r="AYY1" s="759"/>
      <c r="AYZ1" s="759"/>
      <c r="AZA1" s="759"/>
      <c r="AZB1" s="759"/>
      <c r="AZC1" s="759"/>
      <c r="AZD1" s="759"/>
      <c r="AZE1" s="759"/>
      <c r="AZF1" s="759"/>
      <c r="AZG1" s="759"/>
      <c r="AZH1" s="759"/>
      <c r="AZI1" s="759"/>
      <c r="AZJ1" s="759"/>
      <c r="AZK1" s="759"/>
      <c r="AZL1" s="759"/>
      <c r="AZM1" s="759"/>
      <c r="AZN1" s="759"/>
      <c r="AZO1" s="759"/>
      <c r="AZP1" s="759"/>
      <c r="AZQ1" s="759"/>
      <c r="AZR1" s="759"/>
      <c r="AZS1" s="759"/>
      <c r="AZT1" s="759"/>
      <c r="AZU1" s="759"/>
      <c r="AZV1" s="759"/>
      <c r="AZW1" s="759"/>
      <c r="AZX1" s="759"/>
      <c r="AZY1" s="759"/>
      <c r="AZZ1" s="759"/>
      <c r="BAA1" s="759"/>
      <c r="BAB1" s="759"/>
      <c r="BAC1" s="759"/>
      <c r="BAD1" s="759"/>
      <c r="BAE1" s="759"/>
      <c r="BAF1" s="759"/>
      <c r="BAG1" s="759"/>
      <c r="BAH1" s="759"/>
      <c r="BAI1" s="759"/>
      <c r="BAJ1" s="759"/>
      <c r="BAK1" s="759"/>
      <c r="BAL1" s="759"/>
      <c r="BAM1" s="759"/>
      <c r="BAN1" s="759"/>
      <c r="BAO1" s="759"/>
      <c r="BAP1" s="759"/>
      <c r="BAQ1" s="759"/>
      <c r="BAR1" s="759"/>
      <c r="BAS1" s="759"/>
      <c r="BAT1" s="759"/>
      <c r="BAU1" s="759"/>
      <c r="BAV1" s="759"/>
      <c r="BAW1" s="759"/>
      <c r="BAX1" s="759"/>
      <c r="BAY1" s="759"/>
      <c r="BAZ1" s="759"/>
      <c r="BBA1" s="759"/>
      <c r="BBB1" s="759"/>
      <c r="BBC1" s="759"/>
      <c r="BBD1" s="759"/>
      <c r="BBE1" s="759"/>
      <c r="BBF1" s="759"/>
      <c r="BBG1" s="759"/>
      <c r="BBH1" s="759"/>
      <c r="BBI1" s="759"/>
      <c r="BBJ1" s="759"/>
      <c r="BBK1" s="759"/>
      <c r="BBL1" s="759"/>
      <c r="BBM1" s="759"/>
      <c r="BBN1" s="759"/>
      <c r="BBO1" s="759"/>
      <c r="BBP1" s="759"/>
      <c r="BBQ1" s="759"/>
      <c r="BBR1" s="759"/>
      <c r="BBS1" s="759"/>
      <c r="BBT1" s="759"/>
      <c r="BBU1" s="759"/>
      <c r="BBV1" s="759"/>
      <c r="BBW1" s="759"/>
      <c r="BBX1" s="759"/>
      <c r="BBY1" s="759"/>
      <c r="BBZ1" s="759"/>
      <c r="BCA1" s="759"/>
      <c r="BCB1" s="759"/>
      <c r="BCC1" s="759"/>
      <c r="BCD1" s="759"/>
      <c r="BCE1" s="759"/>
      <c r="BCF1" s="759"/>
      <c r="BCG1" s="759"/>
      <c r="BCH1" s="759"/>
      <c r="BCI1" s="759"/>
      <c r="BCJ1" s="759"/>
      <c r="BCK1" s="759"/>
      <c r="BCL1" s="759"/>
      <c r="BCM1" s="759"/>
      <c r="BCN1" s="759"/>
      <c r="BCO1" s="759"/>
      <c r="BCP1" s="759"/>
      <c r="BCQ1" s="759"/>
      <c r="BCR1" s="759"/>
      <c r="BCS1" s="759"/>
      <c r="BCT1" s="759"/>
      <c r="BCU1" s="759"/>
      <c r="BCV1" s="759"/>
      <c r="BCW1" s="759"/>
      <c r="BCX1" s="759"/>
      <c r="BCY1" s="759"/>
      <c r="BCZ1" s="759"/>
      <c r="BDA1" s="759"/>
      <c r="BDB1" s="759"/>
      <c r="BDC1" s="759"/>
      <c r="BDD1" s="759"/>
      <c r="BDE1" s="759"/>
      <c r="BDF1" s="759"/>
      <c r="BDG1" s="759"/>
      <c r="BDH1" s="759"/>
      <c r="BDI1" s="759"/>
      <c r="BDJ1" s="759"/>
      <c r="BDK1" s="759"/>
      <c r="BDL1" s="759"/>
      <c r="BDM1" s="759"/>
      <c r="BDN1" s="759"/>
      <c r="BDO1" s="759"/>
      <c r="BDP1" s="759"/>
      <c r="BDQ1" s="759"/>
      <c r="BDR1" s="759"/>
      <c r="BDS1" s="759"/>
      <c r="BDT1" s="759"/>
      <c r="BDU1" s="759"/>
      <c r="BDV1" s="759"/>
      <c r="BDW1" s="759"/>
      <c r="BDX1" s="759"/>
      <c r="BDY1" s="759"/>
      <c r="BDZ1" s="759"/>
      <c r="BEA1" s="759"/>
      <c r="BEB1" s="759"/>
      <c r="BEC1" s="759"/>
      <c r="BED1" s="759"/>
      <c r="BEE1" s="759"/>
      <c r="BEF1" s="759"/>
      <c r="BEG1" s="759"/>
      <c r="BEH1" s="759"/>
      <c r="BEI1" s="759"/>
      <c r="BEJ1" s="759"/>
      <c r="BEK1" s="759"/>
      <c r="BEL1" s="759"/>
      <c r="BEM1" s="759"/>
      <c r="BEN1" s="759"/>
      <c r="BEO1" s="759"/>
      <c r="BEP1" s="759"/>
      <c r="BEQ1" s="759"/>
      <c r="BER1" s="759"/>
      <c r="BES1" s="759"/>
      <c r="BET1" s="759"/>
      <c r="BEU1" s="759"/>
      <c r="BEV1" s="759"/>
      <c r="BEW1" s="759"/>
      <c r="BEX1" s="759"/>
      <c r="BEY1" s="759"/>
      <c r="BEZ1" s="759"/>
      <c r="BFA1" s="759"/>
      <c r="BFB1" s="759"/>
      <c r="BFC1" s="759"/>
      <c r="BFD1" s="759"/>
      <c r="BFE1" s="759"/>
      <c r="BFF1" s="759"/>
      <c r="BFG1" s="759"/>
      <c r="BFH1" s="759"/>
      <c r="BFI1" s="759"/>
      <c r="BFJ1" s="759"/>
      <c r="BFK1" s="759"/>
      <c r="BFL1" s="759"/>
      <c r="BFM1" s="759"/>
      <c r="BFN1" s="759"/>
      <c r="BFO1" s="759"/>
      <c r="BFP1" s="759"/>
      <c r="BFQ1" s="759"/>
      <c r="BFR1" s="759"/>
      <c r="BFS1" s="759"/>
      <c r="BFT1" s="759"/>
      <c r="BFU1" s="759"/>
      <c r="BFV1" s="759"/>
      <c r="BFW1" s="759"/>
      <c r="BFX1" s="759"/>
      <c r="BFY1" s="759"/>
      <c r="BFZ1" s="759"/>
      <c r="BGA1" s="759"/>
      <c r="BGB1" s="759"/>
      <c r="BGC1" s="759"/>
      <c r="BGD1" s="759"/>
      <c r="BGE1" s="759"/>
      <c r="BGF1" s="759"/>
      <c r="BGG1" s="759"/>
      <c r="BGH1" s="759"/>
      <c r="BGI1" s="759"/>
      <c r="BGJ1" s="759"/>
      <c r="BGK1" s="759"/>
      <c r="BGL1" s="759"/>
      <c r="BGM1" s="759"/>
      <c r="BGN1" s="759"/>
      <c r="BGO1" s="759"/>
      <c r="BGP1" s="759"/>
      <c r="BGQ1" s="759"/>
      <c r="BGR1" s="759"/>
      <c r="BGS1" s="759"/>
      <c r="BGT1" s="759"/>
      <c r="BGU1" s="759"/>
      <c r="BGV1" s="759"/>
      <c r="BGW1" s="759"/>
      <c r="BGX1" s="759"/>
      <c r="BGY1" s="759"/>
      <c r="BGZ1" s="759"/>
      <c r="BHA1" s="759"/>
      <c r="BHB1" s="759"/>
      <c r="BHC1" s="759"/>
      <c r="BHD1" s="759"/>
      <c r="BHE1" s="759"/>
      <c r="BHF1" s="759"/>
      <c r="BHG1" s="759"/>
      <c r="BHH1" s="759"/>
      <c r="BHI1" s="759"/>
      <c r="BHJ1" s="759"/>
      <c r="BHK1" s="759"/>
      <c r="BHL1" s="759"/>
      <c r="BHM1" s="759"/>
      <c r="BHN1" s="759"/>
      <c r="BHO1" s="759"/>
      <c r="BHP1" s="759"/>
      <c r="BHQ1" s="759"/>
      <c r="BHR1" s="759"/>
      <c r="BHS1" s="759"/>
      <c r="BHT1" s="759"/>
      <c r="BHU1" s="759"/>
      <c r="BHV1" s="759"/>
      <c r="BHW1" s="759"/>
      <c r="BHX1" s="759"/>
      <c r="BHY1" s="759"/>
      <c r="BHZ1" s="759"/>
      <c r="BIA1" s="759"/>
      <c r="BIB1" s="759"/>
      <c r="BIC1" s="759"/>
      <c r="BID1" s="759"/>
      <c r="BIE1" s="759"/>
      <c r="BIF1" s="759"/>
      <c r="BIG1" s="759"/>
      <c r="BIH1" s="759"/>
      <c r="BII1" s="759"/>
      <c r="BIJ1" s="759"/>
      <c r="BIK1" s="759"/>
      <c r="BIL1" s="759"/>
      <c r="BIM1" s="759"/>
      <c r="BIN1" s="759"/>
      <c r="BIO1" s="759"/>
      <c r="BIP1" s="759"/>
      <c r="BIQ1" s="759"/>
      <c r="BIR1" s="759"/>
      <c r="BIS1" s="759"/>
      <c r="BIT1" s="759"/>
      <c r="BIU1" s="759"/>
      <c r="BIV1" s="759"/>
      <c r="BIW1" s="759"/>
      <c r="BIX1" s="759"/>
      <c r="BIY1" s="759"/>
      <c r="BIZ1" s="759"/>
      <c r="BJA1" s="759"/>
      <c r="BJB1" s="759"/>
      <c r="BJC1" s="759"/>
      <c r="BJD1" s="759"/>
      <c r="BJE1" s="759"/>
      <c r="BJF1" s="759"/>
      <c r="BJG1" s="759"/>
      <c r="BJH1" s="759"/>
      <c r="BJI1" s="759"/>
      <c r="BJJ1" s="759"/>
      <c r="BJK1" s="759"/>
      <c r="BJL1" s="759"/>
      <c r="BJM1" s="759"/>
      <c r="BJN1" s="759"/>
      <c r="BJO1" s="759"/>
      <c r="BJP1" s="759"/>
      <c r="BJQ1" s="759"/>
      <c r="BJR1" s="759"/>
      <c r="BJS1" s="759"/>
      <c r="BJT1" s="759"/>
      <c r="BJU1" s="759"/>
      <c r="BJV1" s="759"/>
      <c r="BJW1" s="759"/>
      <c r="BJX1" s="759"/>
      <c r="BJY1" s="759"/>
      <c r="BJZ1" s="759"/>
      <c r="BKA1" s="759"/>
      <c r="BKB1" s="759"/>
      <c r="BKC1" s="759"/>
      <c r="BKD1" s="759"/>
      <c r="BKE1" s="759"/>
      <c r="BKF1" s="759"/>
      <c r="BKG1" s="759"/>
      <c r="BKH1" s="759"/>
      <c r="BKI1" s="759"/>
      <c r="BKJ1" s="759"/>
      <c r="BKK1" s="759"/>
      <c r="BKL1" s="759"/>
      <c r="BKM1" s="759"/>
      <c r="BKN1" s="759"/>
      <c r="BKO1" s="759"/>
      <c r="BKP1" s="759"/>
      <c r="BKQ1" s="759"/>
      <c r="BKR1" s="759"/>
      <c r="BKS1" s="759"/>
      <c r="BKT1" s="759"/>
      <c r="BKU1" s="759"/>
      <c r="BKV1" s="759"/>
      <c r="BKW1" s="759"/>
      <c r="BKX1" s="759"/>
      <c r="BKY1" s="759"/>
      <c r="BKZ1" s="759"/>
      <c r="BLA1" s="759"/>
      <c r="BLB1" s="759"/>
      <c r="BLC1" s="759"/>
      <c r="BLD1" s="759"/>
      <c r="BLE1" s="759"/>
      <c r="BLF1" s="759"/>
      <c r="BLG1" s="759"/>
      <c r="BLH1" s="759"/>
      <c r="BLI1" s="759"/>
      <c r="BLJ1" s="759"/>
      <c r="BLK1" s="759"/>
      <c r="BLL1" s="759"/>
      <c r="BLM1" s="759"/>
      <c r="BLN1" s="759"/>
      <c r="BLO1" s="759"/>
      <c r="BLP1" s="759"/>
      <c r="BLQ1" s="759"/>
      <c r="BLR1" s="759"/>
      <c r="BLS1" s="759"/>
      <c r="BLT1" s="759"/>
      <c r="BLU1" s="759"/>
      <c r="BLV1" s="759"/>
      <c r="BLW1" s="759"/>
      <c r="BLX1" s="759"/>
      <c r="BLY1" s="759"/>
      <c r="BLZ1" s="759"/>
      <c r="BMA1" s="759"/>
      <c r="BMB1" s="759"/>
      <c r="BMC1" s="759"/>
      <c r="BMD1" s="759"/>
      <c r="BME1" s="759"/>
      <c r="BMF1" s="759"/>
      <c r="BMG1" s="759"/>
      <c r="BMH1" s="759"/>
      <c r="BMI1" s="759"/>
      <c r="BMJ1" s="759"/>
      <c r="BMK1" s="759"/>
      <c r="BML1" s="759"/>
      <c r="BMM1" s="759"/>
      <c r="BMN1" s="759"/>
      <c r="BMO1" s="759"/>
      <c r="BMP1" s="759"/>
      <c r="BMQ1" s="759"/>
      <c r="BMR1" s="759"/>
      <c r="BMS1" s="759"/>
      <c r="BMT1" s="759"/>
      <c r="BMU1" s="759"/>
      <c r="BMV1" s="759"/>
      <c r="BMW1" s="759"/>
      <c r="BMX1" s="759"/>
      <c r="BMY1" s="759"/>
      <c r="BMZ1" s="759"/>
      <c r="BNA1" s="759"/>
      <c r="BNB1" s="759"/>
      <c r="BNC1" s="759"/>
      <c r="BND1" s="759"/>
      <c r="BNE1" s="759"/>
      <c r="BNF1" s="759"/>
      <c r="BNG1" s="759"/>
      <c r="BNH1" s="759"/>
      <c r="BNI1" s="759"/>
      <c r="BNJ1" s="759"/>
      <c r="BNK1" s="759"/>
      <c r="BNL1" s="759"/>
      <c r="BNM1" s="759"/>
      <c r="BNN1" s="759"/>
      <c r="BNO1" s="759"/>
      <c r="BNP1" s="759"/>
      <c r="BNQ1" s="759"/>
      <c r="BNR1" s="759"/>
      <c r="BNS1" s="759"/>
      <c r="BNT1" s="759"/>
      <c r="BNU1" s="759"/>
      <c r="BNV1" s="759"/>
      <c r="BNW1" s="759"/>
      <c r="BNX1" s="759"/>
      <c r="BNY1" s="759"/>
      <c r="BNZ1" s="759"/>
      <c r="BOA1" s="759"/>
      <c r="BOB1" s="759"/>
      <c r="BOC1" s="759"/>
      <c r="BOD1" s="759"/>
      <c r="BOE1" s="759"/>
      <c r="BOF1" s="759"/>
      <c r="BOG1" s="759"/>
      <c r="BOH1" s="759"/>
      <c r="BOI1" s="759"/>
      <c r="BOJ1" s="759"/>
      <c r="BOK1" s="759"/>
      <c r="BOL1" s="759"/>
      <c r="BOM1" s="759"/>
      <c r="BON1" s="759"/>
      <c r="BOO1" s="759"/>
      <c r="BOP1" s="759"/>
      <c r="BOQ1" s="759"/>
      <c r="BOR1" s="759"/>
      <c r="BOS1" s="759"/>
      <c r="BOT1" s="759"/>
      <c r="BOU1" s="759"/>
      <c r="BOV1" s="759"/>
      <c r="BOW1" s="759"/>
      <c r="BOX1" s="759"/>
      <c r="BOY1" s="759"/>
      <c r="BOZ1" s="759"/>
      <c r="BPA1" s="759"/>
      <c r="BPB1" s="759"/>
      <c r="BPC1" s="759"/>
      <c r="BPD1" s="759"/>
      <c r="BPE1" s="759"/>
      <c r="BPF1" s="759"/>
      <c r="BPG1" s="759"/>
      <c r="BPH1" s="759"/>
      <c r="BPI1" s="759"/>
      <c r="BPJ1" s="759"/>
      <c r="BPK1" s="759"/>
      <c r="BPL1" s="759"/>
      <c r="BPM1" s="759"/>
      <c r="BPN1" s="759"/>
      <c r="BPO1" s="759"/>
      <c r="BPP1" s="759"/>
      <c r="BPQ1" s="759"/>
      <c r="BPR1" s="759"/>
      <c r="BPS1" s="759"/>
      <c r="BPT1" s="759"/>
      <c r="BPU1" s="759"/>
      <c r="BPV1" s="759"/>
      <c r="BPW1" s="759"/>
      <c r="BPX1" s="759"/>
      <c r="BPY1" s="759"/>
      <c r="BPZ1" s="759"/>
      <c r="BQA1" s="759"/>
      <c r="BQB1" s="759"/>
      <c r="BQC1" s="759"/>
      <c r="BQD1" s="759"/>
      <c r="BQE1" s="759"/>
      <c r="BQF1" s="759"/>
      <c r="BQG1" s="759"/>
      <c r="BQH1" s="759"/>
      <c r="BQI1" s="759"/>
      <c r="BQJ1" s="759"/>
      <c r="BQK1" s="759"/>
      <c r="BQL1" s="759"/>
      <c r="BQM1" s="759"/>
      <c r="BQN1" s="759"/>
      <c r="BQO1" s="759"/>
      <c r="BQP1" s="759"/>
      <c r="BQQ1" s="759"/>
      <c r="BQR1" s="759"/>
      <c r="BQS1" s="759"/>
      <c r="BQT1" s="759"/>
      <c r="BQU1" s="759"/>
      <c r="BQV1" s="759"/>
      <c r="BQW1" s="759"/>
      <c r="BQX1" s="759"/>
      <c r="BQY1" s="759"/>
      <c r="BQZ1" s="759"/>
      <c r="BRA1" s="759"/>
      <c r="BRB1" s="759"/>
      <c r="BRC1" s="759"/>
      <c r="BRD1" s="759"/>
      <c r="BRE1" s="759"/>
      <c r="BRF1" s="759"/>
      <c r="BRG1" s="759"/>
      <c r="BRH1" s="759"/>
      <c r="BRI1" s="759"/>
      <c r="BRJ1" s="759"/>
      <c r="BRK1" s="759"/>
      <c r="BRL1" s="759"/>
      <c r="BRM1" s="759"/>
      <c r="BRN1" s="759"/>
      <c r="BRO1" s="759"/>
      <c r="BRP1" s="759"/>
      <c r="BRQ1" s="759"/>
      <c r="BRR1" s="759"/>
      <c r="BRS1" s="759"/>
      <c r="BRT1" s="759"/>
      <c r="BRU1" s="759"/>
      <c r="BRV1" s="759"/>
      <c r="BRW1" s="759"/>
      <c r="BRX1" s="759"/>
      <c r="BRY1" s="759"/>
      <c r="BRZ1" s="759"/>
      <c r="BSA1" s="759"/>
      <c r="BSB1" s="759"/>
      <c r="BSC1" s="759"/>
      <c r="BSD1" s="759"/>
      <c r="BSE1" s="759"/>
      <c r="BSF1" s="759"/>
      <c r="BSG1" s="759"/>
      <c r="BSH1" s="759"/>
      <c r="BSI1" s="759"/>
      <c r="BSJ1" s="759"/>
      <c r="BSK1" s="759"/>
      <c r="BSL1" s="759"/>
      <c r="BSM1" s="759"/>
      <c r="BSN1" s="759"/>
      <c r="BSO1" s="759"/>
      <c r="BSP1" s="759"/>
      <c r="BSQ1" s="759"/>
      <c r="BSR1" s="759"/>
      <c r="BSS1" s="759"/>
      <c r="BST1" s="759"/>
      <c r="BSU1" s="759"/>
      <c r="BSV1" s="759"/>
      <c r="BSW1" s="759"/>
      <c r="BSX1" s="759"/>
      <c r="BSY1" s="759"/>
      <c r="BSZ1" s="759"/>
      <c r="BTA1" s="759"/>
      <c r="BTB1" s="759"/>
      <c r="BTC1" s="759"/>
      <c r="BTD1" s="759"/>
      <c r="BTE1" s="759"/>
      <c r="BTF1" s="759"/>
      <c r="BTG1" s="759"/>
      <c r="BTH1" s="759"/>
      <c r="BTI1" s="759"/>
      <c r="BTJ1" s="759"/>
      <c r="BTK1" s="759"/>
      <c r="BTL1" s="759"/>
      <c r="BTM1" s="759"/>
      <c r="BTN1" s="759"/>
      <c r="BTO1" s="759"/>
      <c r="BTP1" s="759"/>
      <c r="BTQ1" s="759"/>
      <c r="BTR1" s="759"/>
      <c r="BTS1" s="759"/>
      <c r="BTT1" s="759"/>
      <c r="BTU1" s="759"/>
      <c r="BTV1" s="759"/>
      <c r="BTW1" s="759"/>
      <c r="BTX1" s="759"/>
      <c r="BTY1" s="759"/>
      <c r="BTZ1" s="759"/>
      <c r="BUA1" s="759"/>
      <c r="BUB1" s="759"/>
      <c r="BUC1" s="759"/>
      <c r="BUD1" s="759"/>
      <c r="BUE1" s="759"/>
      <c r="BUF1" s="759"/>
      <c r="BUG1" s="759"/>
      <c r="BUH1" s="759"/>
      <c r="BUI1" s="759"/>
      <c r="BUJ1" s="759"/>
      <c r="BUK1" s="759"/>
      <c r="BUL1" s="759"/>
      <c r="BUM1" s="759"/>
      <c r="BUN1" s="759"/>
      <c r="BUO1" s="759"/>
      <c r="BUP1" s="759"/>
      <c r="BUQ1" s="759"/>
      <c r="BUR1" s="759"/>
      <c r="BUS1" s="759"/>
      <c r="BUT1" s="759"/>
      <c r="BUU1" s="759"/>
      <c r="BUV1" s="759"/>
      <c r="BUW1" s="759"/>
      <c r="BUX1" s="759"/>
      <c r="BUY1" s="759"/>
      <c r="BUZ1" s="759"/>
      <c r="BVA1" s="759"/>
      <c r="BVB1" s="759"/>
      <c r="BVC1" s="759"/>
      <c r="BVD1" s="759"/>
      <c r="BVE1" s="759"/>
      <c r="BVF1" s="759"/>
      <c r="BVG1" s="759"/>
      <c r="BVH1" s="759"/>
      <c r="BVI1" s="759"/>
      <c r="BVJ1" s="759"/>
      <c r="BVK1" s="759"/>
      <c r="BVL1" s="759"/>
      <c r="BVM1" s="759"/>
      <c r="BVN1" s="759"/>
      <c r="BVO1" s="759"/>
      <c r="BVP1" s="759"/>
      <c r="BVQ1" s="759"/>
      <c r="BVR1" s="759"/>
      <c r="BVS1" s="759"/>
      <c r="BVT1" s="759"/>
      <c r="BVU1" s="759"/>
      <c r="BVV1" s="759"/>
      <c r="BVW1" s="759"/>
      <c r="BVX1" s="759"/>
      <c r="BVY1" s="759"/>
      <c r="BVZ1" s="759"/>
      <c r="BWA1" s="759"/>
      <c r="BWB1" s="759"/>
      <c r="BWC1" s="759"/>
      <c r="BWD1" s="759"/>
      <c r="BWE1" s="759"/>
      <c r="BWF1" s="759"/>
      <c r="BWG1" s="759"/>
      <c r="BWH1" s="759"/>
      <c r="BWI1" s="759"/>
      <c r="BWJ1" s="759"/>
      <c r="BWK1" s="759"/>
      <c r="BWL1" s="759"/>
      <c r="BWM1" s="759"/>
      <c r="BWN1" s="759"/>
      <c r="BWO1" s="759"/>
      <c r="BWP1" s="759"/>
      <c r="BWQ1" s="759"/>
      <c r="BWR1" s="759"/>
      <c r="BWS1" s="759"/>
      <c r="BWT1" s="759"/>
      <c r="BWU1" s="759"/>
      <c r="BWV1" s="759"/>
      <c r="BWW1" s="759"/>
      <c r="BWX1" s="759"/>
      <c r="BWY1" s="759"/>
      <c r="BWZ1" s="759"/>
      <c r="BXA1" s="759"/>
      <c r="BXB1" s="759"/>
      <c r="BXC1" s="759"/>
      <c r="BXD1" s="759"/>
      <c r="BXE1" s="759"/>
      <c r="BXF1" s="759"/>
      <c r="BXG1" s="759"/>
      <c r="BXH1" s="759"/>
      <c r="BXI1" s="759"/>
      <c r="BXJ1" s="759"/>
      <c r="BXK1" s="759"/>
      <c r="BXL1" s="759"/>
      <c r="BXM1" s="759"/>
      <c r="BXN1" s="759"/>
      <c r="BXO1" s="759"/>
      <c r="BXP1" s="759"/>
      <c r="BXQ1" s="759"/>
      <c r="BXR1" s="759"/>
      <c r="BXS1" s="759"/>
      <c r="BXT1" s="759"/>
      <c r="BXU1" s="759"/>
      <c r="BXV1" s="759"/>
      <c r="BXW1" s="759"/>
      <c r="BXX1" s="759"/>
      <c r="BXY1" s="759"/>
      <c r="BXZ1" s="759"/>
      <c r="BYA1" s="759"/>
      <c r="BYB1" s="759"/>
      <c r="BYC1" s="759"/>
      <c r="BYD1" s="759"/>
      <c r="BYE1" s="759"/>
      <c r="BYF1" s="759"/>
      <c r="BYG1" s="759"/>
      <c r="BYH1" s="759"/>
      <c r="BYI1" s="759"/>
      <c r="BYJ1" s="759"/>
      <c r="BYK1" s="759"/>
      <c r="BYL1" s="759"/>
      <c r="BYM1" s="759"/>
      <c r="BYN1" s="759"/>
      <c r="BYO1" s="759"/>
      <c r="BYP1" s="759"/>
      <c r="BYQ1" s="759"/>
      <c r="BYR1" s="759"/>
      <c r="BYS1" s="759"/>
      <c r="BYT1" s="759"/>
      <c r="BYU1" s="759"/>
      <c r="BYV1" s="759"/>
      <c r="BYW1" s="759"/>
      <c r="BYX1" s="759"/>
      <c r="BYY1" s="759"/>
      <c r="BYZ1" s="759"/>
      <c r="BZA1" s="759"/>
      <c r="BZB1" s="759"/>
      <c r="BZC1" s="759"/>
      <c r="BZD1" s="759"/>
      <c r="BZE1" s="759"/>
      <c r="BZF1" s="759"/>
      <c r="BZG1" s="759"/>
      <c r="BZH1" s="759"/>
      <c r="BZI1" s="759"/>
      <c r="BZJ1" s="759"/>
      <c r="BZK1" s="759"/>
      <c r="BZL1" s="759"/>
      <c r="BZM1" s="759"/>
      <c r="BZN1" s="759"/>
      <c r="BZO1" s="759"/>
      <c r="BZP1" s="759"/>
      <c r="BZQ1" s="759"/>
      <c r="BZR1" s="759"/>
      <c r="BZS1" s="759"/>
      <c r="BZT1" s="759"/>
      <c r="BZU1" s="759"/>
      <c r="BZV1" s="759"/>
      <c r="BZW1" s="759"/>
      <c r="BZX1" s="759"/>
      <c r="BZY1" s="759"/>
      <c r="BZZ1" s="759"/>
      <c r="CAA1" s="759"/>
      <c r="CAB1" s="759"/>
      <c r="CAC1" s="759"/>
      <c r="CAD1" s="759"/>
      <c r="CAE1" s="759"/>
      <c r="CAF1" s="759"/>
      <c r="CAG1" s="759"/>
      <c r="CAH1" s="759"/>
      <c r="CAI1" s="759"/>
      <c r="CAJ1" s="759"/>
      <c r="CAK1" s="759"/>
      <c r="CAL1" s="759"/>
      <c r="CAM1" s="759"/>
      <c r="CAN1" s="759"/>
      <c r="CAO1" s="759"/>
      <c r="CAP1" s="759"/>
      <c r="CAQ1" s="759"/>
      <c r="CAR1" s="759"/>
      <c r="CAS1" s="759"/>
      <c r="CAT1" s="759"/>
      <c r="CAU1" s="759"/>
      <c r="CAV1" s="759"/>
      <c r="CAW1" s="759"/>
      <c r="CAX1" s="759"/>
      <c r="CAY1" s="759"/>
      <c r="CAZ1" s="759"/>
      <c r="CBA1" s="759"/>
      <c r="CBB1" s="759"/>
      <c r="CBC1" s="759"/>
      <c r="CBD1" s="759"/>
      <c r="CBE1" s="759"/>
      <c r="CBF1" s="759"/>
      <c r="CBG1" s="759"/>
      <c r="CBH1" s="759"/>
      <c r="CBI1" s="759"/>
      <c r="CBJ1" s="759"/>
      <c r="CBK1" s="759"/>
      <c r="CBL1" s="759"/>
      <c r="CBM1" s="759"/>
      <c r="CBN1" s="759"/>
      <c r="CBO1" s="759"/>
      <c r="CBP1" s="759"/>
      <c r="CBQ1" s="759"/>
      <c r="CBR1" s="759"/>
      <c r="CBS1" s="759"/>
      <c r="CBT1" s="759"/>
      <c r="CBU1" s="759"/>
      <c r="CBV1" s="759"/>
      <c r="CBW1" s="759"/>
      <c r="CBX1" s="759"/>
      <c r="CBY1" s="759"/>
      <c r="CBZ1" s="759"/>
      <c r="CCA1" s="759"/>
      <c r="CCB1" s="759"/>
      <c r="CCC1" s="759"/>
      <c r="CCD1" s="759"/>
      <c r="CCE1" s="759"/>
      <c r="CCF1" s="759"/>
      <c r="CCG1" s="759"/>
      <c r="CCH1" s="759"/>
      <c r="CCI1" s="759"/>
      <c r="CCJ1" s="759"/>
      <c r="CCK1" s="759"/>
      <c r="CCL1" s="759"/>
      <c r="CCM1" s="759"/>
      <c r="CCN1" s="759"/>
      <c r="CCO1" s="759"/>
      <c r="CCP1" s="759"/>
      <c r="CCQ1" s="759"/>
      <c r="CCR1" s="759"/>
      <c r="CCS1" s="759"/>
      <c r="CCT1" s="759"/>
      <c r="CCU1" s="759"/>
      <c r="CCV1" s="759"/>
      <c r="CCW1" s="759"/>
      <c r="CCX1" s="759"/>
      <c r="CCY1" s="759"/>
      <c r="CCZ1" s="759"/>
      <c r="CDA1" s="759"/>
      <c r="CDB1" s="759"/>
      <c r="CDC1" s="759"/>
      <c r="CDD1" s="759"/>
      <c r="CDE1" s="759"/>
      <c r="CDF1" s="759"/>
      <c r="CDG1" s="759"/>
      <c r="CDH1" s="759"/>
      <c r="CDI1" s="759"/>
      <c r="CDJ1" s="759"/>
      <c r="CDK1" s="759"/>
      <c r="CDL1" s="759"/>
      <c r="CDM1" s="759"/>
      <c r="CDN1" s="759"/>
      <c r="CDO1" s="759"/>
      <c r="CDP1" s="759"/>
      <c r="CDQ1" s="759"/>
      <c r="CDR1" s="759"/>
      <c r="CDS1" s="759"/>
      <c r="CDT1" s="759"/>
      <c r="CDU1" s="759"/>
      <c r="CDV1" s="759"/>
      <c r="CDW1" s="759"/>
      <c r="CDX1" s="759"/>
      <c r="CDY1" s="759"/>
      <c r="CDZ1" s="759"/>
      <c r="CEA1" s="759"/>
      <c r="CEB1" s="759"/>
      <c r="CEC1" s="759"/>
      <c r="CED1" s="759"/>
      <c r="CEE1" s="759"/>
      <c r="CEF1" s="759"/>
      <c r="CEG1" s="759"/>
      <c r="CEH1" s="759"/>
      <c r="CEI1" s="759"/>
      <c r="CEJ1" s="759"/>
      <c r="CEK1" s="759"/>
      <c r="CEL1" s="759"/>
      <c r="CEM1" s="759"/>
      <c r="CEN1" s="759"/>
      <c r="CEO1" s="759"/>
      <c r="CEP1" s="759"/>
      <c r="CEQ1" s="759"/>
      <c r="CER1" s="759"/>
      <c r="CES1" s="759"/>
      <c r="CET1" s="759"/>
      <c r="CEU1" s="759"/>
      <c r="CEV1" s="759"/>
      <c r="CEW1" s="759"/>
      <c r="CEX1" s="759"/>
      <c r="CEY1" s="759"/>
      <c r="CEZ1" s="759"/>
      <c r="CFA1" s="759"/>
      <c r="CFB1" s="759"/>
      <c r="CFC1" s="759"/>
      <c r="CFD1" s="759"/>
      <c r="CFE1" s="759"/>
      <c r="CFF1" s="759"/>
      <c r="CFG1" s="759"/>
      <c r="CFH1" s="759"/>
      <c r="CFI1" s="759"/>
      <c r="CFJ1" s="759"/>
      <c r="CFK1" s="759"/>
      <c r="CFL1" s="759"/>
      <c r="CFM1" s="759"/>
      <c r="CFN1" s="759"/>
      <c r="CFO1" s="759"/>
      <c r="CFP1" s="759"/>
      <c r="CFQ1" s="759"/>
      <c r="CFR1" s="759"/>
      <c r="CFS1" s="759"/>
      <c r="CFT1" s="759"/>
      <c r="CFU1" s="759"/>
      <c r="CFV1" s="759"/>
      <c r="CFW1" s="759"/>
      <c r="CFX1" s="759"/>
      <c r="CFY1" s="759"/>
      <c r="CFZ1" s="759"/>
      <c r="CGA1" s="759"/>
      <c r="CGB1" s="759"/>
      <c r="CGC1" s="759"/>
      <c r="CGD1" s="759"/>
      <c r="CGE1" s="759"/>
      <c r="CGF1" s="759"/>
      <c r="CGG1" s="759"/>
      <c r="CGH1" s="759"/>
      <c r="CGI1" s="759"/>
      <c r="CGJ1" s="759"/>
      <c r="CGK1" s="759"/>
      <c r="CGL1" s="759"/>
      <c r="CGM1" s="759"/>
      <c r="CGN1" s="759"/>
      <c r="CGO1" s="759"/>
      <c r="CGP1" s="759"/>
      <c r="CGQ1" s="759"/>
      <c r="CGR1" s="759"/>
      <c r="CGS1" s="759"/>
      <c r="CGT1" s="759"/>
      <c r="CGU1" s="759"/>
      <c r="CGV1" s="759"/>
      <c r="CGW1" s="759"/>
      <c r="CGX1" s="759"/>
      <c r="CGY1" s="759"/>
      <c r="CGZ1" s="759"/>
      <c r="CHA1" s="759"/>
      <c r="CHB1" s="759"/>
      <c r="CHC1" s="759"/>
      <c r="CHD1" s="759"/>
      <c r="CHE1" s="759"/>
      <c r="CHF1" s="759"/>
      <c r="CHG1" s="759"/>
      <c r="CHH1" s="759"/>
      <c r="CHI1" s="759"/>
      <c r="CHJ1" s="759"/>
      <c r="CHK1" s="759"/>
      <c r="CHL1" s="759"/>
      <c r="CHM1" s="759"/>
      <c r="CHN1" s="759"/>
      <c r="CHO1" s="759"/>
      <c r="CHP1" s="759"/>
      <c r="CHQ1" s="759"/>
      <c r="CHR1" s="759"/>
      <c r="CHS1" s="759"/>
      <c r="CHT1" s="759"/>
      <c r="CHU1" s="759"/>
      <c r="CHV1" s="759"/>
      <c r="CHW1" s="759"/>
      <c r="CHX1" s="759"/>
      <c r="CHY1" s="759"/>
      <c r="CHZ1" s="759"/>
      <c r="CIA1" s="759"/>
      <c r="CIB1" s="759"/>
      <c r="CIC1" s="759"/>
      <c r="CID1" s="759"/>
      <c r="CIE1" s="759"/>
      <c r="CIF1" s="759"/>
      <c r="CIG1" s="759"/>
      <c r="CIH1" s="759"/>
      <c r="CII1" s="759"/>
      <c r="CIJ1" s="759"/>
      <c r="CIK1" s="759"/>
      <c r="CIL1" s="759"/>
      <c r="CIM1" s="759"/>
      <c r="CIN1" s="759"/>
      <c r="CIO1" s="759"/>
      <c r="CIP1" s="759"/>
      <c r="CIQ1" s="759"/>
      <c r="CIR1" s="759"/>
      <c r="CIS1" s="759"/>
      <c r="CIT1" s="759"/>
      <c r="CIU1" s="759"/>
      <c r="CIV1" s="759"/>
      <c r="CIW1" s="759"/>
      <c r="CIX1" s="759"/>
      <c r="CIY1" s="759"/>
      <c r="CIZ1" s="759"/>
      <c r="CJA1" s="759"/>
      <c r="CJB1" s="759"/>
      <c r="CJC1" s="759"/>
      <c r="CJD1" s="759"/>
      <c r="CJE1" s="759"/>
      <c r="CJF1" s="759"/>
      <c r="CJG1" s="759"/>
      <c r="CJH1" s="759"/>
      <c r="CJI1" s="759"/>
      <c r="CJJ1" s="759"/>
      <c r="CJK1" s="759"/>
      <c r="CJL1" s="759"/>
      <c r="CJM1" s="759"/>
      <c r="CJN1" s="759"/>
      <c r="CJO1" s="759"/>
      <c r="CJP1" s="759"/>
      <c r="CJQ1" s="759"/>
      <c r="CJR1" s="759"/>
      <c r="CJS1" s="759"/>
      <c r="CJT1" s="759"/>
      <c r="CJU1" s="759"/>
      <c r="CJV1" s="759"/>
      <c r="CJW1" s="759"/>
      <c r="CJX1" s="759"/>
      <c r="CJY1" s="759"/>
      <c r="CJZ1" s="759"/>
      <c r="CKA1" s="759"/>
      <c r="CKB1" s="759"/>
      <c r="CKC1" s="759"/>
      <c r="CKD1" s="759"/>
      <c r="CKE1" s="759"/>
      <c r="CKF1" s="759"/>
      <c r="CKG1" s="759"/>
      <c r="CKH1" s="759"/>
      <c r="CKI1" s="759"/>
      <c r="CKJ1" s="759"/>
      <c r="CKK1" s="759"/>
      <c r="CKL1" s="759"/>
      <c r="CKM1" s="759"/>
      <c r="CKN1" s="759"/>
      <c r="CKO1" s="759"/>
      <c r="CKP1" s="759"/>
      <c r="CKQ1" s="759"/>
      <c r="CKR1" s="759"/>
      <c r="CKS1" s="759"/>
      <c r="CKT1" s="759"/>
      <c r="CKU1" s="759"/>
      <c r="CKV1" s="759"/>
      <c r="CKW1" s="759"/>
      <c r="CKX1" s="759"/>
      <c r="CKY1" s="759"/>
      <c r="CKZ1" s="759"/>
      <c r="CLA1" s="759"/>
      <c r="CLB1" s="759"/>
      <c r="CLC1" s="759"/>
      <c r="CLD1" s="759"/>
      <c r="CLE1" s="759"/>
      <c r="CLF1" s="759"/>
      <c r="CLG1" s="759"/>
      <c r="CLH1" s="759"/>
      <c r="CLI1" s="759"/>
      <c r="CLJ1" s="759"/>
      <c r="CLK1" s="759"/>
      <c r="CLL1" s="759"/>
      <c r="CLM1" s="759"/>
      <c r="CLN1" s="759"/>
      <c r="CLO1" s="759"/>
      <c r="CLP1" s="759"/>
      <c r="CLQ1" s="759"/>
      <c r="CLR1" s="759"/>
      <c r="CLS1" s="759"/>
      <c r="CLT1" s="759"/>
      <c r="CLU1" s="759"/>
      <c r="CLV1" s="759"/>
      <c r="CLW1" s="759"/>
      <c r="CLX1" s="759"/>
      <c r="CLY1" s="759"/>
      <c r="CLZ1" s="759"/>
      <c r="CMA1" s="759"/>
      <c r="CMB1" s="759"/>
      <c r="CMC1" s="759"/>
      <c r="CMD1" s="759"/>
      <c r="CME1" s="759"/>
      <c r="CMF1" s="759"/>
      <c r="CMG1" s="759"/>
      <c r="CMH1" s="759"/>
      <c r="CMI1" s="759"/>
      <c r="CMJ1" s="759"/>
      <c r="CMK1" s="759"/>
      <c r="CML1" s="759"/>
      <c r="CMM1" s="759"/>
      <c r="CMN1" s="759"/>
      <c r="CMO1" s="759"/>
      <c r="CMP1" s="759"/>
      <c r="CMQ1" s="759"/>
      <c r="CMR1" s="759"/>
      <c r="CMS1" s="759"/>
      <c r="CMT1" s="759"/>
      <c r="CMU1" s="759"/>
      <c r="CMV1" s="759"/>
      <c r="CMW1" s="759"/>
      <c r="CMX1" s="759"/>
      <c r="CMY1" s="759"/>
      <c r="CMZ1" s="759"/>
      <c r="CNA1" s="759"/>
      <c r="CNB1" s="759"/>
      <c r="CNC1" s="759"/>
      <c r="CND1" s="759"/>
      <c r="CNE1" s="759"/>
      <c r="CNF1" s="759"/>
      <c r="CNG1" s="759"/>
      <c r="CNH1" s="759"/>
      <c r="CNI1" s="759"/>
      <c r="CNJ1" s="759"/>
      <c r="CNK1" s="759"/>
      <c r="CNL1" s="759"/>
      <c r="CNM1" s="759"/>
      <c r="CNN1" s="759"/>
      <c r="CNO1" s="759"/>
      <c r="CNP1" s="759"/>
      <c r="CNQ1" s="759"/>
      <c r="CNR1" s="759"/>
      <c r="CNS1" s="759"/>
      <c r="CNT1" s="759"/>
      <c r="CNU1" s="759"/>
      <c r="CNV1" s="759"/>
      <c r="CNW1" s="759"/>
      <c r="CNX1" s="759"/>
      <c r="CNY1" s="759"/>
      <c r="CNZ1" s="759"/>
      <c r="COA1" s="759"/>
      <c r="COB1" s="759"/>
      <c r="COC1" s="759"/>
      <c r="COD1" s="759"/>
      <c r="COE1" s="759"/>
      <c r="COF1" s="759"/>
      <c r="COG1" s="759"/>
      <c r="COH1" s="759"/>
      <c r="COI1" s="759"/>
      <c r="COJ1" s="759"/>
      <c r="COK1" s="759"/>
      <c r="COL1" s="759"/>
      <c r="COM1" s="759"/>
      <c r="CON1" s="759"/>
      <c r="COO1" s="759"/>
      <c r="COP1" s="759"/>
      <c r="COQ1" s="759"/>
      <c r="COR1" s="759"/>
      <c r="COS1" s="759"/>
      <c r="COT1" s="759"/>
      <c r="COU1" s="759"/>
      <c r="COV1" s="759"/>
      <c r="COW1" s="759"/>
      <c r="COX1" s="759"/>
      <c r="COY1" s="759"/>
      <c r="COZ1" s="759"/>
      <c r="CPA1" s="759"/>
      <c r="CPB1" s="759"/>
      <c r="CPC1" s="759"/>
      <c r="CPD1" s="759"/>
      <c r="CPE1" s="759"/>
      <c r="CPF1" s="759"/>
      <c r="CPG1" s="759"/>
      <c r="CPH1" s="759"/>
      <c r="CPI1" s="759"/>
      <c r="CPJ1" s="759"/>
      <c r="CPK1" s="759"/>
      <c r="CPL1" s="759"/>
      <c r="CPM1" s="759"/>
      <c r="CPN1" s="759"/>
      <c r="CPO1" s="759"/>
      <c r="CPP1" s="759"/>
      <c r="CPQ1" s="759"/>
      <c r="CPR1" s="759"/>
      <c r="CPS1" s="759"/>
      <c r="CPT1" s="759"/>
      <c r="CPU1" s="759"/>
      <c r="CPV1" s="759"/>
      <c r="CPW1" s="759"/>
      <c r="CPX1" s="759"/>
      <c r="CPY1" s="759"/>
      <c r="CPZ1" s="759"/>
      <c r="CQA1" s="759"/>
      <c r="CQB1" s="759"/>
      <c r="CQC1" s="759"/>
      <c r="CQD1" s="759"/>
      <c r="CQE1" s="759"/>
      <c r="CQF1" s="759"/>
      <c r="CQG1" s="759"/>
      <c r="CQH1" s="759"/>
      <c r="CQI1" s="759"/>
      <c r="CQJ1" s="759"/>
      <c r="CQK1" s="759"/>
      <c r="CQL1" s="759"/>
      <c r="CQM1" s="759"/>
      <c r="CQN1" s="759"/>
      <c r="CQO1" s="759"/>
      <c r="CQP1" s="759"/>
      <c r="CQQ1" s="759"/>
      <c r="CQR1" s="759"/>
      <c r="CQS1" s="759"/>
      <c r="CQT1" s="759"/>
      <c r="CQU1" s="759"/>
      <c r="CQV1" s="759"/>
      <c r="CQW1" s="759"/>
      <c r="CQX1" s="759"/>
      <c r="CQY1" s="759"/>
      <c r="CQZ1" s="759"/>
      <c r="CRA1" s="759"/>
      <c r="CRB1" s="759"/>
      <c r="CRC1" s="759"/>
      <c r="CRD1" s="759"/>
      <c r="CRE1" s="759"/>
      <c r="CRF1" s="759"/>
      <c r="CRG1" s="759"/>
      <c r="CRH1" s="759"/>
      <c r="CRI1" s="759"/>
      <c r="CRJ1" s="759"/>
      <c r="CRK1" s="759"/>
      <c r="CRL1" s="759"/>
      <c r="CRM1" s="759"/>
      <c r="CRN1" s="759"/>
      <c r="CRO1" s="759"/>
      <c r="CRP1" s="759"/>
      <c r="CRQ1" s="759"/>
      <c r="CRR1" s="759"/>
      <c r="CRS1" s="759"/>
      <c r="CRT1" s="759"/>
      <c r="CRU1" s="759"/>
      <c r="CRV1" s="759"/>
      <c r="CRW1" s="759"/>
      <c r="CRX1" s="759"/>
      <c r="CRY1" s="759"/>
      <c r="CRZ1" s="759"/>
      <c r="CSA1" s="759"/>
      <c r="CSB1" s="759"/>
      <c r="CSC1" s="759"/>
      <c r="CSD1" s="759"/>
      <c r="CSE1" s="759"/>
      <c r="CSF1" s="759"/>
      <c r="CSG1" s="759"/>
      <c r="CSH1" s="759"/>
      <c r="CSI1" s="759"/>
      <c r="CSJ1" s="759"/>
      <c r="CSK1" s="759"/>
      <c r="CSL1" s="759"/>
      <c r="CSM1" s="759"/>
      <c r="CSN1" s="759"/>
      <c r="CSO1" s="759"/>
      <c r="CSP1" s="759"/>
      <c r="CSQ1" s="759"/>
      <c r="CSR1" s="759"/>
      <c r="CSS1" s="759"/>
      <c r="CST1" s="759"/>
      <c r="CSU1" s="759"/>
      <c r="CSV1" s="759"/>
      <c r="CSW1" s="759"/>
      <c r="CSX1" s="759"/>
      <c r="CSY1" s="759"/>
      <c r="CSZ1" s="759"/>
      <c r="CTA1" s="759"/>
      <c r="CTB1" s="759"/>
      <c r="CTC1" s="759"/>
      <c r="CTD1" s="759"/>
      <c r="CTE1" s="759"/>
      <c r="CTF1" s="759"/>
      <c r="CTG1" s="759"/>
      <c r="CTH1" s="759"/>
      <c r="CTI1" s="759"/>
      <c r="CTJ1" s="759"/>
      <c r="CTK1" s="759"/>
      <c r="CTL1" s="759"/>
      <c r="CTM1" s="759"/>
      <c r="CTN1" s="759"/>
      <c r="CTO1" s="759"/>
      <c r="CTP1" s="759"/>
      <c r="CTQ1" s="759"/>
      <c r="CTR1" s="759"/>
      <c r="CTS1" s="759"/>
      <c r="CTT1" s="759"/>
      <c r="CTU1" s="759"/>
      <c r="CTV1" s="759"/>
      <c r="CTW1" s="759"/>
      <c r="CTX1" s="759"/>
      <c r="CTY1" s="759"/>
      <c r="CTZ1" s="759"/>
      <c r="CUA1" s="759"/>
      <c r="CUB1" s="759"/>
      <c r="CUC1" s="759"/>
      <c r="CUD1" s="759"/>
      <c r="CUE1" s="759"/>
      <c r="CUF1" s="759"/>
      <c r="CUG1" s="759"/>
      <c r="CUH1" s="759"/>
      <c r="CUI1" s="759"/>
      <c r="CUJ1" s="759"/>
      <c r="CUK1" s="759"/>
      <c r="CUL1" s="759"/>
      <c r="CUM1" s="759"/>
      <c r="CUN1" s="759"/>
      <c r="CUO1" s="759"/>
      <c r="CUP1" s="759"/>
      <c r="CUQ1" s="759"/>
      <c r="CUR1" s="759"/>
      <c r="CUS1" s="759"/>
      <c r="CUT1" s="759"/>
      <c r="CUU1" s="759"/>
      <c r="CUV1" s="759"/>
      <c r="CUW1" s="759"/>
      <c r="CUX1" s="759"/>
      <c r="CUY1" s="759"/>
      <c r="CUZ1" s="759"/>
      <c r="CVA1" s="759"/>
      <c r="CVB1" s="759"/>
      <c r="CVC1" s="759"/>
      <c r="CVD1" s="759"/>
      <c r="CVE1" s="759"/>
      <c r="CVF1" s="759"/>
      <c r="CVG1" s="759"/>
      <c r="CVH1" s="759"/>
      <c r="CVI1" s="759"/>
      <c r="CVJ1" s="759"/>
      <c r="CVK1" s="759"/>
      <c r="CVL1" s="759"/>
      <c r="CVM1" s="759"/>
      <c r="CVN1" s="759"/>
      <c r="CVO1" s="759"/>
      <c r="CVP1" s="759"/>
      <c r="CVQ1" s="759"/>
      <c r="CVR1" s="759"/>
      <c r="CVS1" s="759"/>
      <c r="CVT1" s="759"/>
      <c r="CVU1" s="759"/>
      <c r="CVV1" s="759"/>
      <c r="CVW1" s="759"/>
      <c r="CVX1" s="759"/>
      <c r="CVY1" s="759"/>
      <c r="CVZ1" s="759"/>
      <c r="CWA1" s="759"/>
      <c r="CWB1" s="759"/>
      <c r="CWC1" s="759"/>
      <c r="CWD1" s="759"/>
      <c r="CWE1" s="759"/>
      <c r="CWF1" s="759"/>
      <c r="CWG1" s="759"/>
      <c r="CWH1" s="759"/>
      <c r="CWI1" s="759"/>
      <c r="CWJ1" s="759"/>
      <c r="CWK1" s="759"/>
      <c r="CWL1" s="759"/>
      <c r="CWM1" s="759"/>
      <c r="CWN1" s="759"/>
      <c r="CWO1" s="759"/>
      <c r="CWP1" s="759"/>
      <c r="CWQ1" s="759"/>
      <c r="CWR1" s="759"/>
      <c r="CWS1" s="759"/>
      <c r="CWT1" s="759"/>
      <c r="CWU1" s="759"/>
      <c r="CWV1" s="759"/>
      <c r="CWW1" s="759"/>
      <c r="CWX1" s="759"/>
      <c r="CWY1" s="759"/>
      <c r="CWZ1" s="759"/>
      <c r="CXA1" s="759"/>
      <c r="CXB1" s="759"/>
      <c r="CXC1" s="759"/>
      <c r="CXD1" s="759"/>
      <c r="CXE1" s="759"/>
      <c r="CXF1" s="759"/>
      <c r="CXG1" s="759"/>
      <c r="CXH1" s="759"/>
      <c r="CXI1" s="759"/>
      <c r="CXJ1" s="759"/>
      <c r="CXK1" s="759"/>
      <c r="CXL1" s="759"/>
      <c r="CXM1" s="759"/>
      <c r="CXN1" s="759"/>
      <c r="CXO1" s="759"/>
      <c r="CXP1" s="759"/>
      <c r="CXQ1" s="759"/>
      <c r="CXR1" s="759"/>
      <c r="CXS1" s="759"/>
      <c r="CXT1" s="759"/>
      <c r="CXU1" s="759"/>
      <c r="CXV1" s="759"/>
      <c r="CXW1" s="759"/>
      <c r="CXX1" s="759"/>
      <c r="CXY1" s="759"/>
      <c r="CXZ1" s="759"/>
      <c r="CYA1" s="759"/>
      <c r="CYB1" s="759"/>
      <c r="CYC1" s="759"/>
      <c r="CYD1" s="759"/>
      <c r="CYE1" s="759"/>
      <c r="CYF1" s="759"/>
      <c r="CYG1" s="759"/>
      <c r="CYH1" s="759"/>
      <c r="CYI1" s="759"/>
      <c r="CYJ1" s="759"/>
      <c r="CYK1" s="759"/>
      <c r="CYL1" s="759"/>
      <c r="CYM1" s="759"/>
      <c r="CYN1" s="759"/>
      <c r="CYO1" s="759"/>
      <c r="CYP1" s="759"/>
      <c r="CYQ1" s="759"/>
      <c r="CYR1" s="759"/>
      <c r="CYS1" s="759"/>
      <c r="CYT1" s="759"/>
      <c r="CYU1" s="759"/>
      <c r="CYV1" s="759"/>
      <c r="CYW1" s="759"/>
      <c r="CYX1" s="759"/>
      <c r="CYY1" s="759"/>
      <c r="CYZ1" s="759"/>
      <c r="CZA1" s="759"/>
      <c r="CZB1" s="759"/>
      <c r="CZC1" s="759"/>
      <c r="CZD1" s="759"/>
      <c r="CZE1" s="759"/>
      <c r="CZF1" s="759"/>
      <c r="CZG1" s="759"/>
      <c r="CZH1" s="759"/>
      <c r="CZI1" s="759"/>
      <c r="CZJ1" s="759"/>
      <c r="CZK1" s="759"/>
      <c r="CZL1" s="759"/>
      <c r="CZM1" s="759"/>
      <c r="CZN1" s="759"/>
      <c r="CZO1" s="759"/>
      <c r="CZP1" s="759"/>
      <c r="CZQ1" s="759"/>
      <c r="CZR1" s="759"/>
      <c r="CZS1" s="759"/>
      <c r="CZT1" s="759"/>
      <c r="CZU1" s="759"/>
      <c r="CZV1" s="759"/>
      <c r="CZW1" s="759"/>
      <c r="CZX1" s="759"/>
      <c r="CZY1" s="759"/>
      <c r="CZZ1" s="759"/>
      <c r="DAA1" s="759"/>
      <c r="DAB1" s="759"/>
      <c r="DAC1" s="759"/>
      <c r="DAD1" s="759"/>
      <c r="DAE1" s="759"/>
      <c r="DAF1" s="759"/>
      <c r="DAG1" s="759"/>
      <c r="DAH1" s="759"/>
      <c r="DAI1" s="759"/>
      <c r="DAJ1" s="759"/>
      <c r="DAK1" s="759"/>
      <c r="DAL1" s="759"/>
      <c r="DAM1" s="759"/>
      <c r="DAN1" s="759"/>
      <c r="DAO1" s="759"/>
      <c r="DAP1" s="759"/>
      <c r="DAQ1" s="759"/>
      <c r="DAR1" s="759"/>
      <c r="DAS1" s="759"/>
      <c r="DAT1" s="759"/>
      <c r="DAU1" s="759"/>
      <c r="DAV1" s="759"/>
      <c r="DAW1" s="759"/>
      <c r="DAX1" s="759"/>
      <c r="DAY1" s="759"/>
      <c r="DAZ1" s="759"/>
      <c r="DBA1" s="759"/>
      <c r="DBB1" s="759"/>
      <c r="DBC1" s="759"/>
      <c r="DBD1" s="759"/>
      <c r="DBE1" s="759"/>
      <c r="DBF1" s="759"/>
      <c r="DBG1" s="759"/>
      <c r="DBH1" s="759"/>
      <c r="DBI1" s="759"/>
      <c r="DBJ1" s="759"/>
      <c r="DBK1" s="759"/>
      <c r="DBL1" s="759"/>
      <c r="DBM1" s="759"/>
      <c r="DBN1" s="759"/>
      <c r="DBO1" s="759"/>
      <c r="DBP1" s="759"/>
      <c r="DBQ1" s="759"/>
      <c r="DBR1" s="759"/>
      <c r="DBS1" s="759"/>
      <c r="DBT1" s="759"/>
      <c r="DBU1" s="759"/>
      <c r="DBV1" s="759"/>
      <c r="DBW1" s="759"/>
      <c r="DBX1" s="759"/>
      <c r="DBY1" s="759"/>
      <c r="DBZ1" s="759"/>
      <c r="DCA1" s="759"/>
      <c r="DCB1" s="759"/>
      <c r="DCC1" s="759"/>
      <c r="DCD1" s="759"/>
      <c r="DCE1" s="759"/>
      <c r="DCF1" s="759"/>
      <c r="DCG1" s="759"/>
      <c r="DCH1" s="759"/>
      <c r="DCI1" s="759"/>
      <c r="DCJ1" s="759"/>
      <c r="DCK1" s="759"/>
      <c r="DCL1" s="759"/>
      <c r="DCM1" s="759"/>
      <c r="DCN1" s="759"/>
      <c r="DCO1" s="759"/>
      <c r="DCP1" s="759"/>
      <c r="DCQ1" s="759"/>
      <c r="DCR1" s="759"/>
      <c r="DCS1" s="759"/>
      <c r="DCT1" s="759"/>
      <c r="DCU1" s="759"/>
      <c r="DCV1" s="759"/>
      <c r="DCW1" s="759"/>
      <c r="DCX1" s="759"/>
      <c r="DCY1" s="759"/>
      <c r="DCZ1" s="759"/>
      <c r="DDA1" s="759"/>
      <c r="DDB1" s="759"/>
      <c r="DDC1" s="759"/>
      <c r="DDD1" s="759"/>
      <c r="DDE1" s="759"/>
      <c r="DDF1" s="759"/>
      <c r="DDG1" s="759"/>
      <c r="DDH1" s="759"/>
      <c r="DDI1" s="759"/>
      <c r="DDJ1" s="759"/>
      <c r="DDK1" s="759"/>
      <c r="DDL1" s="759"/>
      <c r="DDM1" s="759"/>
      <c r="DDN1" s="759"/>
      <c r="DDO1" s="759"/>
      <c r="DDP1" s="759"/>
      <c r="DDQ1" s="759"/>
      <c r="DDR1" s="759"/>
      <c r="DDS1" s="759"/>
      <c r="DDT1" s="759"/>
      <c r="DDU1" s="759"/>
      <c r="DDV1" s="759"/>
      <c r="DDW1" s="759"/>
      <c r="DDX1" s="759"/>
      <c r="DDY1" s="759"/>
      <c r="DDZ1" s="759"/>
      <c r="DEA1" s="759"/>
      <c r="DEB1" s="759"/>
      <c r="DEC1" s="759"/>
      <c r="DED1" s="759"/>
      <c r="DEE1" s="759"/>
      <c r="DEF1" s="759"/>
      <c r="DEG1" s="759"/>
      <c r="DEH1" s="759"/>
      <c r="DEI1" s="759"/>
      <c r="DEJ1" s="759"/>
      <c r="DEK1" s="759"/>
      <c r="DEL1" s="759"/>
      <c r="DEM1" s="759"/>
      <c r="DEN1" s="759"/>
      <c r="DEO1" s="759"/>
      <c r="DEP1" s="759"/>
      <c r="DEQ1" s="759"/>
      <c r="DER1" s="759"/>
      <c r="DES1" s="759"/>
      <c r="DET1" s="759"/>
      <c r="DEU1" s="759"/>
      <c r="DEV1" s="759"/>
      <c r="DEW1" s="759"/>
      <c r="DEX1" s="759"/>
      <c r="DEY1" s="759"/>
      <c r="DEZ1" s="759"/>
      <c r="DFA1" s="759"/>
      <c r="DFB1" s="759"/>
      <c r="DFC1" s="759"/>
      <c r="DFD1" s="759"/>
      <c r="DFE1" s="759"/>
      <c r="DFF1" s="759"/>
      <c r="DFG1" s="759"/>
      <c r="DFH1" s="759"/>
      <c r="DFI1" s="759"/>
      <c r="DFJ1" s="759"/>
      <c r="DFK1" s="759"/>
      <c r="DFL1" s="759"/>
      <c r="DFM1" s="759"/>
      <c r="DFN1" s="759"/>
      <c r="DFO1" s="759"/>
      <c r="DFP1" s="759"/>
      <c r="DFQ1" s="759"/>
      <c r="DFR1" s="759"/>
      <c r="DFS1" s="759"/>
      <c r="DFT1" s="759"/>
      <c r="DFU1" s="759"/>
      <c r="DFV1" s="759"/>
      <c r="DFW1" s="759"/>
      <c r="DFX1" s="759"/>
      <c r="DFY1" s="759"/>
      <c r="DFZ1" s="759"/>
      <c r="DGA1" s="759"/>
      <c r="DGB1" s="759"/>
      <c r="DGC1" s="759"/>
      <c r="DGD1" s="759"/>
      <c r="DGE1" s="759"/>
      <c r="DGF1" s="759"/>
      <c r="DGG1" s="759"/>
      <c r="DGH1" s="759"/>
      <c r="DGI1" s="759"/>
      <c r="DGJ1" s="759"/>
      <c r="DGK1" s="759"/>
      <c r="DGL1" s="759"/>
      <c r="DGM1" s="759"/>
      <c r="DGN1" s="759"/>
      <c r="DGO1" s="759"/>
      <c r="DGP1" s="759"/>
      <c r="DGQ1" s="759"/>
      <c r="DGR1" s="759"/>
      <c r="DGS1" s="759"/>
      <c r="DGT1" s="759"/>
      <c r="DGU1" s="759"/>
      <c r="DGV1" s="759"/>
      <c r="DGW1" s="759"/>
      <c r="DGX1" s="759"/>
      <c r="DGY1" s="759"/>
      <c r="DGZ1" s="759"/>
      <c r="DHA1" s="759"/>
      <c r="DHB1" s="759"/>
      <c r="DHC1" s="759"/>
      <c r="DHD1" s="759"/>
      <c r="DHE1" s="759"/>
      <c r="DHF1" s="759"/>
      <c r="DHG1" s="759"/>
      <c r="DHH1" s="759"/>
      <c r="DHI1" s="759"/>
      <c r="DHJ1" s="759"/>
      <c r="DHK1" s="759"/>
      <c r="DHL1" s="759"/>
      <c r="DHM1" s="759"/>
      <c r="DHN1" s="759"/>
      <c r="DHO1" s="759"/>
      <c r="DHP1" s="759"/>
      <c r="DHQ1" s="759"/>
      <c r="DHR1" s="759"/>
      <c r="DHS1" s="759"/>
      <c r="DHT1" s="759"/>
      <c r="DHU1" s="759"/>
      <c r="DHV1" s="759"/>
      <c r="DHW1" s="759"/>
      <c r="DHX1" s="759"/>
      <c r="DHY1" s="759"/>
      <c r="DHZ1" s="759"/>
      <c r="DIA1" s="759"/>
      <c r="DIB1" s="759"/>
      <c r="DIC1" s="759"/>
      <c r="DID1" s="759"/>
      <c r="DIE1" s="759"/>
      <c r="DIF1" s="759"/>
      <c r="DIG1" s="759"/>
      <c r="DIH1" s="759"/>
      <c r="DII1" s="759"/>
      <c r="DIJ1" s="759"/>
      <c r="DIK1" s="759"/>
      <c r="DIL1" s="759"/>
      <c r="DIM1" s="759"/>
      <c r="DIN1" s="759"/>
      <c r="DIO1" s="759"/>
      <c r="DIP1" s="759"/>
      <c r="DIQ1" s="759"/>
      <c r="DIR1" s="759"/>
      <c r="DIS1" s="759"/>
      <c r="DIT1" s="759"/>
      <c r="DIU1" s="759"/>
      <c r="DIV1" s="759"/>
      <c r="DIW1" s="759"/>
      <c r="DIX1" s="759"/>
      <c r="DIY1" s="759"/>
      <c r="DIZ1" s="759"/>
      <c r="DJA1" s="759"/>
      <c r="DJB1" s="759"/>
      <c r="DJC1" s="759"/>
      <c r="DJD1" s="759"/>
      <c r="DJE1" s="759"/>
      <c r="DJF1" s="759"/>
      <c r="DJG1" s="759"/>
      <c r="DJH1" s="759"/>
      <c r="DJI1" s="759"/>
      <c r="DJJ1" s="759"/>
      <c r="DJK1" s="759"/>
      <c r="DJL1" s="759"/>
      <c r="DJM1" s="759"/>
      <c r="DJN1" s="759"/>
      <c r="DJO1" s="759"/>
      <c r="DJP1" s="759"/>
      <c r="DJQ1" s="759"/>
      <c r="DJR1" s="759"/>
      <c r="DJS1" s="759"/>
      <c r="DJT1" s="759"/>
      <c r="DJU1" s="759"/>
      <c r="DJV1" s="759"/>
      <c r="DJW1" s="759"/>
      <c r="DJX1" s="759"/>
      <c r="DJY1" s="759"/>
      <c r="DJZ1" s="759"/>
      <c r="DKA1" s="759"/>
      <c r="DKB1" s="759"/>
      <c r="DKC1" s="759"/>
      <c r="DKD1" s="759"/>
      <c r="DKE1" s="759"/>
      <c r="DKF1" s="759"/>
      <c r="DKG1" s="759"/>
      <c r="DKH1" s="759"/>
      <c r="DKI1" s="759"/>
      <c r="DKJ1" s="759"/>
      <c r="DKK1" s="759"/>
      <c r="DKL1" s="759"/>
      <c r="DKM1" s="759"/>
      <c r="DKN1" s="759"/>
      <c r="DKO1" s="759"/>
      <c r="DKP1" s="759"/>
      <c r="DKQ1" s="759"/>
      <c r="DKR1" s="759"/>
      <c r="DKS1" s="759"/>
      <c r="DKT1" s="759"/>
      <c r="DKU1" s="759"/>
      <c r="DKV1" s="759"/>
      <c r="DKW1" s="759"/>
      <c r="DKX1" s="759"/>
      <c r="DKY1" s="759"/>
      <c r="DKZ1" s="759"/>
      <c r="DLA1" s="759"/>
      <c r="DLB1" s="759"/>
      <c r="DLC1" s="759"/>
      <c r="DLD1" s="759"/>
      <c r="DLE1" s="759"/>
      <c r="DLF1" s="759"/>
      <c r="DLG1" s="759"/>
      <c r="DLH1" s="759"/>
      <c r="DLI1" s="759"/>
      <c r="DLJ1" s="759"/>
      <c r="DLK1" s="759"/>
      <c r="DLL1" s="759"/>
      <c r="DLM1" s="759"/>
      <c r="DLN1" s="759"/>
      <c r="DLO1" s="759"/>
      <c r="DLP1" s="759"/>
      <c r="DLQ1" s="759"/>
      <c r="DLR1" s="759"/>
      <c r="DLS1" s="759"/>
      <c r="DLT1" s="759"/>
      <c r="DLU1" s="759"/>
      <c r="DLV1" s="759"/>
      <c r="DLW1" s="759"/>
      <c r="DLX1" s="759"/>
      <c r="DLY1" s="759"/>
      <c r="DLZ1" s="759"/>
      <c r="DMA1" s="759"/>
      <c r="DMB1" s="759"/>
      <c r="DMC1" s="759"/>
      <c r="DMD1" s="759"/>
      <c r="DME1" s="759"/>
      <c r="DMF1" s="759"/>
      <c r="DMG1" s="759"/>
      <c r="DMH1" s="759"/>
      <c r="DMI1" s="759"/>
      <c r="DMJ1" s="759"/>
      <c r="DMK1" s="759"/>
      <c r="DML1" s="759"/>
      <c r="DMM1" s="759"/>
      <c r="DMN1" s="759"/>
      <c r="DMO1" s="759"/>
      <c r="DMP1" s="759"/>
      <c r="DMQ1" s="759"/>
      <c r="DMR1" s="759"/>
      <c r="DMS1" s="759"/>
      <c r="DMT1" s="759"/>
      <c r="DMU1" s="759"/>
      <c r="DMV1" s="759"/>
      <c r="DMW1" s="759"/>
      <c r="DMX1" s="759"/>
      <c r="DMY1" s="759"/>
      <c r="DMZ1" s="759"/>
      <c r="DNA1" s="759"/>
      <c r="DNB1" s="759"/>
      <c r="DNC1" s="759"/>
      <c r="DND1" s="759"/>
      <c r="DNE1" s="759"/>
      <c r="DNF1" s="759"/>
      <c r="DNG1" s="759"/>
      <c r="DNH1" s="759"/>
      <c r="DNI1" s="759"/>
      <c r="DNJ1" s="759"/>
      <c r="DNK1" s="759"/>
      <c r="DNL1" s="759"/>
      <c r="DNM1" s="759"/>
      <c r="DNN1" s="759"/>
      <c r="DNO1" s="759"/>
      <c r="DNP1" s="759"/>
      <c r="DNQ1" s="759"/>
      <c r="DNR1" s="759"/>
      <c r="DNS1" s="759"/>
      <c r="DNT1" s="759"/>
      <c r="DNU1" s="759"/>
      <c r="DNV1" s="759"/>
      <c r="DNW1" s="759"/>
      <c r="DNX1" s="759"/>
      <c r="DNY1" s="759"/>
      <c r="DNZ1" s="759"/>
      <c r="DOA1" s="759"/>
      <c r="DOB1" s="759"/>
      <c r="DOC1" s="759"/>
      <c r="DOD1" s="759"/>
      <c r="DOE1" s="759"/>
      <c r="DOF1" s="759"/>
      <c r="DOG1" s="759"/>
      <c r="DOH1" s="759"/>
      <c r="DOI1" s="759"/>
      <c r="DOJ1" s="759"/>
      <c r="DOK1" s="759"/>
      <c r="DOL1" s="759"/>
      <c r="DOM1" s="759"/>
      <c r="DON1" s="759"/>
      <c r="DOO1" s="759"/>
      <c r="DOP1" s="759"/>
      <c r="DOQ1" s="759"/>
      <c r="DOR1" s="759"/>
      <c r="DOS1" s="759"/>
      <c r="DOT1" s="759"/>
      <c r="DOU1" s="759"/>
      <c r="DOV1" s="759"/>
      <c r="DOW1" s="759"/>
      <c r="DOX1" s="759"/>
      <c r="DOY1" s="759"/>
      <c r="DOZ1" s="759"/>
      <c r="DPA1" s="759"/>
      <c r="DPB1" s="759"/>
      <c r="DPC1" s="759"/>
      <c r="DPD1" s="759"/>
      <c r="DPE1" s="759"/>
      <c r="DPF1" s="759"/>
      <c r="DPG1" s="759"/>
      <c r="DPH1" s="759"/>
      <c r="DPI1" s="759"/>
      <c r="DPJ1" s="759"/>
      <c r="DPK1" s="759"/>
      <c r="DPL1" s="759"/>
      <c r="DPM1" s="759"/>
      <c r="DPN1" s="759"/>
      <c r="DPO1" s="759"/>
      <c r="DPP1" s="759"/>
      <c r="DPQ1" s="759"/>
      <c r="DPR1" s="759"/>
      <c r="DPS1" s="759"/>
      <c r="DPT1" s="759"/>
      <c r="DPU1" s="759"/>
      <c r="DPV1" s="759"/>
      <c r="DPW1" s="759"/>
      <c r="DPX1" s="759"/>
      <c r="DPY1" s="759"/>
      <c r="DPZ1" s="759"/>
      <c r="DQA1" s="759"/>
      <c r="DQB1" s="759"/>
      <c r="DQC1" s="759"/>
      <c r="DQD1" s="759"/>
      <c r="DQE1" s="759"/>
      <c r="DQF1" s="759"/>
      <c r="DQG1" s="759"/>
      <c r="DQH1" s="759"/>
      <c r="DQI1" s="759"/>
      <c r="DQJ1" s="759"/>
      <c r="DQK1" s="759"/>
      <c r="DQL1" s="759"/>
      <c r="DQM1" s="759"/>
      <c r="DQN1" s="759"/>
      <c r="DQO1" s="759"/>
      <c r="DQP1" s="759"/>
      <c r="DQQ1" s="759"/>
      <c r="DQR1" s="759"/>
      <c r="DQS1" s="759"/>
      <c r="DQT1" s="759"/>
      <c r="DQU1" s="759"/>
      <c r="DQV1" s="759"/>
      <c r="DQW1" s="759"/>
      <c r="DQX1" s="759"/>
      <c r="DQY1" s="759"/>
      <c r="DQZ1" s="759"/>
      <c r="DRA1" s="759"/>
      <c r="DRB1" s="759"/>
      <c r="DRC1" s="759"/>
      <c r="DRD1" s="759"/>
      <c r="DRE1" s="759"/>
      <c r="DRF1" s="759"/>
      <c r="DRG1" s="759"/>
      <c r="DRH1" s="759"/>
      <c r="DRI1" s="759"/>
      <c r="DRJ1" s="759"/>
      <c r="DRK1" s="759"/>
      <c r="DRL1" s="759"/>
      <c r="DRM1" s="759"/>
      <c r="DRN1" s="759"/>
      <c r="DRO1" s="759"/>
      <c r="DRP1" s="759"/>
      <c r="DRQ1" s="759"/>
      <c r="DRR1" s="759"/>
      <c r="DRS1" s="759"/>
      <c r="DRT1" s="759"/>
      <c r="DRU1" s="759"/>
      <c r="DRV1" s="759"/>
      <c r="DRW1" s="759"/>
      <c r="DRX1" s="759"/>
      <c r="DRY1" s="759"/>
      <c r="DRZ1" s="759"/>
      <c r="DSA1" s="759"/>
      <c r="DSB1" s="759"/>
      <c r="DSC1" s="759"/>
      <c r="DSD1" s="759"/>
      <c r="DSE1" s="759"/>
      <c r="DSF1" s="759"/>
      <c r="DSG1" s="759"/>
      <c r="DSH1" s="759"/>
      <c r="DSI1" s="759"/>
      <c r="DSJ1" s="759"/>
      <c r="DSK1" s="759"/>
      <c r="DSL1" s="759"/>
      <c r="DSM1" s="759"/>
      <c r="DSN1" s="759"/>
      <c r="DSO1" s="759"/>
      <c r="DSP1" s="759"/>
      <c r="DSQ1" s="759"/>
      <c r="DSR1" s="759"/>
      <c r="DSS1" s="759"/>
      <c r="DST1" s="759"/>
      <c r="DSU1" s="759"/>
      <c r="DSV1" s="759"/>
      <c r="DSW1" s="759"/>
      <c r="DSX1" s="759"/>
      <c r="DSY1" s="759"/>
      <c r="DSZ1" s="759"/>
      <c r="DTA1" s="759"/>
      <c r="DTB1" s="759"/>
      <c r="DTC1" s="759"/>
      <c r="DTD1" s="759"/>
      <c r="DTE1" s="759"/>
      <c r="DTF1" s="759"/>
      <c r="DTG1" s="759"/>
      <c r="DTH1" s="759"/>
      <c r="DTI1" s="759"/>
      <c r="DTJ1" s="759"/>
      <c r="DTK1" s="759"/>
      <c r="DTL1" s="759"/>
      <c r="DTM1" s="759"/>
      <c r="DTN1" s="759"/>
      <c r="DTO1" s="759"/>
      <c r="DTP1" s="759"/>
      <c r="DTQ1" s="759"/>
      <c r="DTR1" s="759"/>
      <c r="DTS1" s="759"/>
      <c r="DTT1" s="759"/>
      <c r="DTU1" s="759"/>
      <c r="DTV1" s="759"/>
      <c r="DTW1" s="759"/>
      <c r="DTX1" s="759"/>
      <c r="DTY1" s="759"/>
      <c r="DTZ1" s="759"/>
      <c r="DUA1" s="759"/>
      <c r="DUB1" s="759"/>
      <c r="DUC1" s="759"/>
      <c r="DUD1" s="759"/>
      <c r="DUE1" s="759"/>
      <c r="DUF1" s="759"/>
      <c r="DUG1" s="759"/>
      <c r="DUH1" s="759"/>
      <c r="DUI1" s="759"/>
      <c r="DUJ1" s="759"/>
      <c r="DUK1" s="759"/>
      <c r="DUL1" s="759"/>
      <c r="DUM1" s="759"/>
      <c r="DUN1" s="759"/>
      <c r="DUO1" s="759"/>
      <c r="DUP1" s="759"/>
      <c r="DUQ1" s="759"/>
      <c r="DUR1" s="759"/>
      <c r="DUS1" s="759"/>
      <c r="DUT1" s="759"/>
      <c r="DUU1" s="759"/>
      <c r="DUV1" s="759"/>
      <c r="DUW1" s="759"/>
      <c r="DUX1" s="759"/>
      <c r="DUY1" s="759"/>
      <c r="DUZ1" s="759"/>
      <c r="DVA1" s="759"/>
      <c r="DVB1" s="759"/>
      <c r="DVC1" s="759"/>
      <c r="DVD1" s="759"/>
      <c r="DVE1" s="759"/>
      <c r="DVF1" s="759"/>
      <c r="DVG1" s="759"/>
      <c r="DVH1" s="759"/>
      <c r="DVI1" s="759"/>
      <c r="DVJ1" s="759"/>
      <c r="DVK1" s="759"/>
      <c r="DVL1" s="759"/>
      <c r="DVM1" s="759"/>
      <c r="DVN1" s="759"/>
      <c r="DVO1" s="759"/>
      <c r="DVP1" s="759"/>
      <c r="DVQ1" s="759"/>
      <c r="DVR1" s="759"/>
      <c r="DVS1" s="759"/>
      <c r="DVT1" s="759"/>
      <c r="DVU1" s="759"/>
      <c r="DVV1" s="759"/>
      <c r="DVW1" s="759"/>
      <c r="DVX1" s="759"/>
      <c r="DVY1" s="759"/>
      <c r="DVZ1" s="759"/>
      <c r="DWA1" s="759"/>
      <c r="DWB1" s="759"/>
      <c r="DWC1" s="759"/>
      <c r="DWD1" s="759"/>
      <c r="DWE1" s="759"/>
      <c r="DWF1" s="759"/>
      <c r="DWG1" s="759"/>
      <c r="DWH1" s="759"/>
      <c r="DWI1" s="759"/>
      <c r="DWJ1" s="759"/>
      <c r="DWK1" s="759"/>
      <c r="DWL1" s="759"/>
      <c r="DWM1" s="759"/>
      <c r="DWN1" s="759"/>
      <c r="DWO1" s="759"/>
      <c r="DWP1" s="759"/>
      <c r="DWQ1" s="759"/>
      <c r="DWR1" s="759"/>
      <c r="DWS1" s="759"/>
      <c r="DWT1" s="759"/>
      <c r="DWU1" s="759"/>
      <c r="DWV1" s="759"/>
      <c r="DWW1" s="759"/>
      <c r="DWX1" s="759"/>
      <c r="DWY1" s="759"/>
      <c r="DWZ1" s="759"/>
      <c r="DXA1" s="759"/>
      <c r="DXB1" s="759"/>
      <c r="DXC1" s="759"/>
      <c r="DXD1" s="759"/>
      <c r="DXE1" s="759"/>
      <c r="DXF1" s="759"/>
      <c r="DXG1" s="759"/>
      <c r="DXH1" s="759"/>
      <c r="DXI1" s="759"/>
      <c r="DXJ1" s="759"/>
      <c r="DXK1" s="759"/>
      <c r="DXL1" s="759"/>
      <c r="DXM1" s="759"/>
      <c r="DXN1" s="759"/>
      <c r="DXO1" s="759"/>
      <c r="DXP1" s="759"/>
      <c r="DXQ1" s="759"/>
      <c r="DXR1" s="759"/>
      <c r="DXS1" s="759"/>
      <c r="DXT1" s="759"/>
      <c r="DXU1" s="759"/>
      <c r="DXV1" s="759"/>
      <c r="DXW1" s="759"/>
      <c r="DXX1" s="759"/>
      <c r="DXY1" s="759"/>
      <c r="DXZ1" s="759"/>
      <c r="DYA1" s="759"/>
      <c r="DYB1" s="759"/>
      <c r="DYC1" s="759"/>
      <c r="DYD1" s="759"/>
      <c r="DYE1" s="759"/>
      <c r="DYF1" s="759"/>
      <c r="DYG1" s="759"/>
      <c r="DYH1" s="759"/>
      <c r="DYI1" s="759"/>
      <c r="DYJ1" s="759"/>
      <c r="DYK1" s="759"/>
      <c r="DYL1" s="759"/>
      <c r="DYM1" s="759"/>
      <c r="DYN1" s="759"/>
      <c r="DYO1" s="759"/>
      <c r="DYP1" s="759"/>
      <c r="DYQ1" s="759"/>
      <c r="DYR1" s="759"/>
      <c r="DYS1" s="759"/>
      <c r="DYT1" s="759"/>
      <c r="DYU1" s="759"/>
      <c r="DYV1" s="759"/>
      <c r="DYW1" s="759"/>
      <c r="DYX1" s="759"/>
      <c r="DYY1" s="759"/>
      <c r="DYZ1" s="759"/>
      <c r="DZA1" s="759"/>
      <c r="DZB1" s="759"/>
      <c r="DZC1" s="759"/>
      <c r="DZD1" s="759"/>
      <c r="DZE1" s="759"/>
      <c r="DZF1" s="759"/>
      <c r="DZG1" s="759"/>
      <c r="DZH1" s="759"/>
      <c r="DZI1" s="759"/>
      <c r="DZJ1" s="759"/>
      <c r="DZK1" s="759"/>
      <c r="DZL1" s="759"/>
      <c r="DZM1" s="759"/>
      <c r="DZN1" s="759"/>
      <c r="DZO1" s="759"/>
      <c r="DZP1" s="759"/>
      <c r="DZQ1" s="759"/>
      <c r="DZR1" s="759"/>
      <c r="DZS1" s="759"/>
      <c r="DZT1" s="759"/>
      <c r="DZU1" s="759"/>
      <c r="DZV1" s="759"/>
      <c r="DZW1" s="759"/>
      <c r="DZX1" s="759"/>
      <c r="DZY1" s="759"/>
      <c r="DZZ1" s="759"/>
      <c r="EAA1" s="759"/>
      <c r="EAB1" s="759"/>
      <c r="EAC1" s="759"/>
      <c r="EAD1" s="759"/>
      <c r="EAE1" s="759"/>
      <c r="EAF1" s="759"/>
      <c r="EAG1" s="759"/>
      <c r="EAH1" s="759"/>
      <c r="EAI1" s="759"/>
      <c r="EAJ1" s="759"/>
      <c r="EAK1" s="759"/>
      <c r="EAL1" s="759"/>
      <c r="EAM1" s="759"/>
      <c r="EAN1" s="759"/>
      <c r="EAO1" s="759"/>
      <c r="EAP1" s="759"/>
      <c r="EAQ1" s="759"/>
      <c r="EAR1" s="759"/>
      <c r="EAS1" s="759"/>
      <c r="EAT1" s="759"/>
      <c r="EAU1" s="759"/>
      <c r="EAV1" s="759"/>
      <c r="EAW1" s="759"/>
      <c r="EAX1" s="759"/>
      <c r="EAY1" s="759"/>
      <c r="EAZ1" s="759"/>
      <c r="EBA1" s="759"/>
      <c r="EBB1" s="759"/>
      <c r="EBC1" s="759"/>
      <c r="EBD1" s="759"/>
      <c r="EBE1" s="759"/>
      <c r="EBF1" s="759"/>
      <c r="EBG1" s="759"/>
      <c r="EBH1" s="759"/>
      <c r="EBI1" s="759"/>
      <c r="EBJ1" s="759"/>
      <c r="EBK1" s="759"/>
      <c r="EBL1" s="759"/>
      <c r="EBM1" s="759"/>
      <c r="EBN1" s="759"/>
      <c r="EBO1" s="759"/>
      <c r="EBP1" s="759"/>
      <c r="EBQ1" s="759"/>
      <c r="EBR1" s="759"/>
      <c r="EBS1" s="759"/>
      <c r="EBT1" s="759"/>
      <c r="EBU1" s="759"/>
      <c r="EBV1" s="759"/>
      <c r="EBW1" s="759"/>
      <c r="EBX1" s="759"/>
      <c r="EBY1" s="759"/>
      <c r="EBZ1" s="759"/>
      <c r="ECA1" s="759"/>
      <c r="ECB1" s="759"/>
      <c r="ECC1" s="759"/>
      <c r="ECD1" s="759"/>
      <c r="ECE1" s="759"/>
      <c r="ECF1" s="759"/>
      <c r="ECG1" s="759"/>
      <c r="ECH1" s="759"/>
      <c r="ECI1" s="759"/>
      <c r="ECJ1" s="759"/>
      <c r="ECK1" s="759"/>
      <c r="ECL1" s="759"/>
      <c r="ECM1" s="759"/>
      <c r="ECN1" s="759"/>
      <c r="ECO1" s="759"/>
      <c r="ECP1" s="759"/>
      <c r="ECQ1" s="759"/>
      <c r="ECR1" s="759"/>
      <c r="ECS1" s="759"/>
      <c r="ECT1" s="759"/>
      <c r="ECU1" s="759"/>
      <c r="ECV1" s="759"/>
      <c r="ECW1" s="759"/>
      <c r="ECX1" s="759"/>
      <c r="ECY1" s="759"/>
      <c r="ECZ1" s="759"/>
      <c r="EDA1" s="759"/>
      <c r="EDB1" s="759"/>
      <c r="EDC1" s="759"/>
      <c r="EDD1" s="759"/>
      <c r="EDE1" s="759"/>
      <c r="EDF1" s="759"/>
      <c r="EDG1" s="759"/>
      <c r="EDH1" s="759"/>
      <c r="EDI1" s="759"/>
      <c r="EDJ1" s="759"/>
      <c r="EDK1" s="759"/>
      <c r="EDL1" s="759"/>
      <c r="EDM1" s="759"/>
      <c r="EDN1" s="759"/>
      <c r="EDO1" s="759"/>
      <c r="EDP1" s="759"/>
      <c r="EDQ1" s="759"/>
      <c r="EDR1" s="759"/>
      <c r="EDS1" s="759"/>
      <c r="EDT1" s="759"/>
      <c r="EDU1" s="759"/>
      <c r="EDV1" s="759"/>
      <c r="EDW1" s="759"/>
      <c r="EDX1" s="759"/>
      <c r="EDY1" s="759"/>
      <c r="EDZ1" s="759"/>
      <c r="EEA1" s="759"/>
      <c r="EEB1" s="759"/>
      <c r="EEC1" s="759"/>
      <c r="EED1" s="759"/>
      <c r="EEE1" s="759"/>
      <c r="EEF1" s="759"/>
      <c r="EEG1" s="759"/>
      <c r="EEH1" s="759"/>
      <c r="EEI1" s="759"/>
      <c r="EEJ1" s="759"/>
      <c r="EEK1" s="759"/>
      <c r="EEL1" s="759"/>
      <c r="EEM1" s="759"/>
      <c r="EEN1" s="759"/>
      <c r="EEO1" s="759"/>
      <c r="EEP1" s="759"/>
      <c r="EEQ1" s="759"/>
      <c r="EER1" s="759"/>
      <c r="EES1" s="759"/>
      <c r="EET1" s="759"/>
      <c r="EEU1" s="759"/>
      <c r="EEV1" s="759"/>
      <c r="EEW1" s="759"/>
      <c r="EEX1" s="759"/>
      <c r="EEY1" s="759"/>
      <c r="EEZ1" s="759"/>
      <c r="EFA1" s="759"/>
      <c r="EFB1" s="759"/>
      <c r="EFC1" s="759"/>
      <c r="EFD1" s="759"/>
      <c r="EFE1" s="759"/>
      <c r="EFF1" s="759"/>
      <c r="EFG1" s="759"/>
      <c r="EFH1" s="759"/>
      <c r="EFI1" s="759"/>
      <c r="EFJ1" s="759"/>
      <c r="EFK1" s="759"/>
      <c r="EFL1" s="759"/>
      <c r="EFM1" s="759"/>
      <c r="EFN1" s="759"/>
      <c r="EFO1" s="759"/>
      <c r="EFP1" s="759"/>
      <c r="EFQ1" s="759"/>
      <c r="EFR1" s="759"/>
      <c r="EFS1" s="759"/>
      <c r="EFT1" s="759"/>
      <c r="EFU1" s="759"/>
      <c r="EFV1" s="759"/>
      <c r="EFW1" s="759"/>
      <c r="EFX1" s="759"/>
      <c r="EFY1" s="759"/>
      <c r="EFZ1" s="759"/>
      <c r="EGA1" s="759"/>
      <c r="EGB1" s="759"/>
      <c r="EGC1" s="759"/>
      <c r="EGD1" s="759"/>
      <c r="EGE1" s="759"/>
      <c r="EGF1" s="759"/>
      <c r="EGG1" s="759"/>
      <c r="EGH1" s="759"/>
      <c r="EGI1" s="759"/>
      <c r="EGJ1" s="759"/>
      <c r="EGK1" s="759"/>
      <c r="EGL1" s="759"/>
      <c r="EGM1" s="759"/>
      <c r="EGN1" s="759"/>
      <c r="EGO1" s="759"/>
      <c r="EGP1" s="759"/>
      <c r="EGQ1" s="759"/>
      <c r="EGR1" s="759"/>
      <c r="EGS1" s="759"/>
      <c r="EGT1" s="759"/>
      <c r="EGU1" s="759"/>
      <c r="EGV1" s="759"/>
      <c r="EGW1" s="759"/>
      <c r="EGX1" s="759"/>
      <c r="EGY1" s="759"/>
      <c r="EGZ1" s="759"/>
      <c r="EHA1" s="759"/>
      <c r="EHB1" s="759"/>
      <c r="EHC1" s="759"/>
      <c r="EHD1" s="759"/>
      <c r="EHE1" s="759"/>
      <c r="EHF1" s="759"/>
      <c r="EHG1" s="759"/>
      <c r="EHH1" s="759"/>
      <c r="EHI1" s="759"/>
      <c r="EHJ1" s="759"/>
      <c r="EHK1" s="759"/>
      <c r="EHL1" s="759"/>
      <c r="EHM1" s="759"/>
      <c r="EHN1" s="759"/>
      <c r="EHO1" s="759"/>
      <c r="EHP1" s="759"/>
      <c r="EHQ1" s="759"/>
      <c r="EHR1" s="759"/>
      <c r="EHS1" s="759"/>
      <c r="EHT1" s="759"/>
      <c r="EHU1" s="759"/>
      <c r="EHV1" s="759"/>
      <c r="EHW1" s="759"/>
      <c r="EHX1" s="759"/>
      <c r="EHY1" s="759"/>
      <c r="EHZ1" s="759"/>
      <c r="EIA1" s="759"/>
      <c r="EIB1" s="759"/>
      <c r="EIC1" s="759"/>
      <c r="EID1" s="759"/>
      <c r="EIE1" s="759"/>
      <c r="EIF1" s="759"/>
      <c r="EIG1" s="759"/>
      <c r="EIH1" s="759"/>
      <c r="EII1" s="759"/>
      <c r="EIJ1" s="759"/>
      <c r="EIK1" s="759"/>
      <c r="EIL1" s="759"/>
      <c r="EIM1" s="759"/>
      <c r="EIN1" s="759"/>
      <c r="EIO1" s="759"/>
      <c r="EIP1" s="759"/>
      <c r="EIQ1" s="759"/>
      <c r="EIR1" s="759"/>
      <c r="EIS1" s="759"/>
      <c r="EIT1" s="759"/>
      <c r="EIU1" s="759"/>
      <c r="EIV1" s="759"/>
      <c r="EIW1" s="759"/>
      <c r="EIX1" s="759"/>
      <c r="EIY1" s="759"/>
      <c r="EIZ1" s="759"/>
      <c r="EJA1" s="759"/>
      <c r="EJB1" s="759"/>
      <c r="EJC1" s="759"/>
      <c r="EJD1" s="759"/>
      <c r="EJE1" s="759"/>
      <c r="EJF1" s="759"/>
      <c r="EJG1" s="759"/>
      <c r="EJH1" s="759"/>
      <c r="EJI1" s="759"/>
      <c r="EJJ1" s="759"/>
      <c r="EJK1" s="759"/>
      <c r="EJL1" s="759"/>
      <c r="EJM1" s="759"/>
      <c r="EJN1" s="759"/>
      <c r="EJO1" s="759"/>
      <c r="EJP1" s="759"/>
      <c r="EJQ1" s="759"/>
      <c r="EJR1" s="759"/>
      <c r="EJS1" s="759"/>
      <c r="EJT1" s="759"/>
      <c r="EJU1" s="759"/>
      <c r="EJV1" s="759"/>
      <c r="EJW1" s="759"/>
      <c r="EJX1" s="759"/>
      <c r="EJY1" s="759"/>
      <c r="EJZ1" s="759"/>
      <c r="EKA1" s="759"/>
      <c r="EKB1" s="759"/>
      <c r="EKC1" s="759"/>
      <c r="EKD1" s="759"/>
      <c r="EKE1" s="759"/>
      <c r="EKF1" s="759"/>
      <c r="EKG1" s="759"/>
      <c r="EKH1" s="759"/>
      <c r="EKI1" s="759"/>
      <c r="EKJ1" s="759"/>
      <c r="EKK1" s="759"/>
      <c r="EKL1" s="759"/>
      <c r="EKM1" s="759"/>
      <c r="EKN1" s="759"/>
      <c r="EKO1" s="759"/>
      <c r="EKP1" s="759"/>
      <c r="EKQ1" s="759"/>
      <c r="EKR1" s="759"/>
      <c r="EKS1" s="759"/>
      <c r="EKT1" s="759"/>
      <c r="EKU1" s="759"/>
      <c r="EKV1" s="759"/>
      <c r="EKW1" s="759"/>
      <c r="EKX1" s="759"/>
      <c r="EKY1" s="759"/>
      <c r="EKZ1" s="759"/>
      <c r="ELA1" s="759"/>
      <c r="ELB1" s="759"/>
      <c r="ELC1" s="759"/>
      <c r="ELD1" s="759"/>
      <c r="ELE1" s="759"/>
      <c r="ELF1" s="759"/>
      <c r="ELG1" s="759"/>
      <c r="ELH1" s="759"/>
      <c r="ELI1" s="759"/>
      <c r="ELJ1" s="759"/>
      <c r="ELK1" s="759"/>
      <c r="ELL1" s="759"/>
      <c r="ELM1" s="759"/>
      <c r="ELN1" s="759"/>
      <c r="ELO1" s="759"/>
      <c r="ELP1" s="759"/>
      <c r="ELQ1" s="759"/>
      <c r="ELR1" s="759"/>
      <c r="ELS1" s="759"/>
      <c r="ELT1" s="759"/>
      <c r="ELU1" s="759"/>
      <c r="ELV1" s="759"/>
      <c r="ELW1" s="759"/>
      <c r="ELX1" s="759"/>
      <c r="ELY1" s="759"/>
      <c r="ELZ1" s="759"/>
      <c r="EMA1" s="759"/>
      <c r="EMB1" s="759"/>
      <c r="EMC1" s="759"/>
      <c r="EMD1" s="759"/>
      <c r="EME1" s="759"/>
      <c r="EMF1" s="759"/>
      <c r="EMG1" s="759"/>
      <c r="EMH1" s="759"/>
      <c r="EMI1" s="759"/>
      <c r="EMJ1" s="759"/>
      <c r="EMK1" s="759"/>
      <c r="EML1" s="759"/>
      <c r="EMM1" s="759"/>
      <c r="EMN1" s="759"/>
      <c r="EMO1" s="759"/>
      <c r="EMP1" s="759"/>
      <c r="EMQ1" s="759"/>
      <c r="EMR1" s="759"/>
      <c r="EMS1" s="759"/>
      <c r="EMT1" s="759"/>
      <c r="EMU1" s="759"/>
      <c r="EMV1" s="759"/>
      <c r="EMW1" s="759"/>
      <c r="EMX1" s="759"/>
      <c r="EMY1" s="759"/>
      <c r="EMZ1" s="759"/>
      <c r="ENA1" s="759"/>
      <c r="ENB1" s="759"/>
      <c r="ENC1" s="759"/>
      <c r="END1" s="759"/>
      <c r="ENE1" s="759"/>
      <c r="ENF1" s="759"/>
      <c r="ENG1" s="759"/>
      <c r="ENH1" s="759"/>
      <c r="ENI1" s="759"/>
      <c r="ENJ1" s="759"/>
      <c r="ENK1" s="759"/>
      <c r="ENL1" s="759"/>
      <c r="ENM1" s="759"/>
      <c r="ENN1" s="759"/>
      <c r="ENO1" s="759"/>
      <c r="ENP1" s="759"/>
      <c r="ENQ1" s="759"/>
      <c r="ENR1" s="759"/>
      <c r="ENS1" s="759"/>
      <c r="ENT1" s="759"/>
      <c r="ENU1" s="759"/>
      <c r="ENV1" s="759"/>
      <c r="ENW1" s="759"/>
      <c r="ENX1" s="759"/>
      <c r="ENY1" s="759"/>
      <c r="ENZ1" s="759"/>
      <c r="EOA1" s="759"/>
      <c r="EOB1" s="759"/>
      <c r="EOC1" s="759"/>
      <c r="EOD1" s="759"/>
      <c r="EOE1" s="759"/>
      <c r="EOF1" s="759"/>
      <c r="EOG1" s="759"/>
      <c r="EOH1" s="759"/>
      <c r="EOI1" s="759"/>
      <c r="EOJ1" s="759"/>
      <c r="EOK1" s="759"/>
      <c r="EOL1" s="759"/>
      <c r="EOM1" s="759"/>
      <c r="EON1" s="759"/>
      <c r="EOO1" s="759"/>
      <c r="EOP1" s="759"/>
      <c r="EOQ1" s="759"/>
      <c r="EOR1" s="759"/>
      <c r="EOS1" s="759"/>
      <c r="EOT1" s="759"/>
      <c r="EOU1" s="759"/>
      <c r="EOV1" s="759"/>
      <c r="EOW1" s="759"/>
      <c r="EOX1" s="759"/>
      <c r="EOY1" s="759"/>
      <c r="EOZ1" s="759"/>
      <c r="EPA1" s="759"/>
      <c r="EPB1" s="759"/>
      <c r="EPC1" s="759"/>
      <c r="EPD1" s="759"/>
      <c r="EPE1" s="759"/>
      <c r="EPF1" s="759"/>
      <c r="EPG1" s="759"/>
      <c r="EPH1" s="759"/>
      <c r="EPI1" s="759"/>
      <c r="EPJ1" s="759"/>
      <c r="EPK1" s="759"/>
      <c r="EPL1" s="759"/>
      <c r="EPM1" s="759"/>
      <c r="EPN1" s="759"/>
      <c r="EPO1" s="759"/>
      <c r="EPP1" s="759"/>
      <c r="EPQ1" s="759"/>
      <c r="EPR1" s="759"/>
      <c r="EPS1" s="759"/>
      <c r="EPT1" s="759"/>
      <c r="EPU1" s="759"/>
      <c r="EPV1" s="759"/>
      <c r="EPW1" s="759"/>
      <c r="EPX1" s="759"/>
      <c r="EPY1" s="759"/>
      <c r="EPZ1" s="759"/>
      <c r="EQA1" s="759"/>
      <c r="EQB1" s="759"/>
      <c r="EQC1" s="759"/>
      <c r="EQD1" s="759"/>
      <c r="EQE1" s="759"/>
      <c r="EQF1" s="759"/>
      <c r="EQG1" s="759"/>
      <c r="EQH1" s="759"/>
      <c r="EQI1" s="759"/>
      <c r="EQJ1" s="759"/>
      <c r="EQK1" s="759"/>
      <c r="EQL1" s="759"/>
      <c r="EQM1" s="759"/>
      <c r="EQN1" s="759"/>
      <c r="EQO1" s="759"/>
      <c r="EQP1" s="759"/>
      <c r="EQQ1" s="759"/>
      <c r="EQR1" s="759"/>
      <c r="EQS1" s="759"/>
      <c r="EQT1" s="759"/>
      <c r="EQU1" s="759"/>
      <c r="EQV1" s="759"/>
      <c r="EQW1" s="759"/>
      <c r="EQX1" s="759"/>
      <c r="EQY1" s="759"/>
      <c r="EQZ1" s="759"/>
      <c r="ERA1" s="759"/>
      <c r="ERB1" s="759"/>
      <c r="ERC1" s="759"/>
      <c r="ERD1" s="759"/>
      <c r="ERE1" s="759"/>
      <c r="ERF1" s="759"/>
      <c r="ERG1" s="759"/>
      <c r="ERH1" s="759"/>
      <c r="ERI1" s="759"/>
      <c r="ERJ1" s="759"/>
      <c r="ERK1" s="759"/>
      <c r="ERL1" s="759"/>
      <c r="ERM1" s="759"/>
      <c r="ERN1" s="759"/>
      <c r="ERO1" s="759"/>
      <c r="ERP1" s="759"/>
      <c r="ERQ1" s="759"/>
      <c r="ERR1" s="759"/>
      <c r="ERS1" s="759"/>
      <c r="ERT1" s="759"/>
      <c r="ERU1" s="759"/>
      <c r="ERV1" s="759"/>
      <c r="ERW1" s="759"/>
      <c r="ERX1" s="759"/>
      <c r="ERY1" s="759"/>
      <c r="ERZ1" s="759"/>
      <c r="ESA1" s="759"/>
      <c r="ESB1" s="759"/>
      <c r="ESC1" s="759"/>
      <c r="ESD1" s="759"/>
      <c r="ESE1" s="759"/>
      <c r="ESF1" s="759"/>
      <c r="ESG1" s="759"/>
      <c r="ESH1" s="759"/>
      <c r="ESI1" s="759"/>
      <c r="ESJ1" s="759"/>
      <c r="ESK1" s="759"/>
      <c r="ESL1" s="759"/>
      <c r="ESM1" s="759"/>
      <c r="ESN1" s="759"/>
      <c r="ESO1" s="759"/>
      <c r="ESP1" s="759"/>
      <c r="ESQ1" s="759"/>
      <c r="ESR1" s="759"/>
      <c r="ESS1" s="759"/>
      <c r="EST1" s="759"/>
      <c r="ESU1" s="759"/>
      <c r="ESV1" s="759"/>
      <c r="ESW1" s="759"/>
      <c r="ESX1" s="759"/>
      <c r="ESY1" s="759"/>
      <c r="ESZ1" s="759"/>
      <c r="ETA1" s="759"/>
      <c r="ETB1" s="759"/>
      <c r="ETC1" s="759"/>
      <c r="ETD1" s="759"/>
      <c r="ETE1" s="759"/>
      <c r="ETF1" s="759"/>
      <c r="ETG1" s="759"/>
      <c r="ETH1" s="759"/>
      <c r="ETI1" s="759"/>
      <c r="ETJ1" s="759"/>
      <c r="ETK1" s="759"/>
      <c r="ETL1" s="759"/>
      <c r="ETM1" s="759"/>
      <c r="ETN1" s="759"/>
      <c r="ETO1" s="759"/>
      <c r="ETP1" s="759"/>
      <c r="ETQ1" s="759"/>
      <c r="ETR1" s="759"/>
      <c r="ETS1" s="759"/>
      <c r="ETT1" s="759"/>
      <c r="ETU1" s="759"/>
      <c r="ETV1" s="759"/>
      <c r="ETW1" s="759"/>
      <c r="ETX1" s="759"/>
      <c r="ETY1" s="759"/>
      <c r="ETZ1" s="759"/>
      <c r="EUA1" s="759"/>
      <c r="EUB1" s="759"/>
      <c r="EUC1" s="759"/>
      <c r="EUD1" s="759"/>
      <c r="EUE1" s="759"/>
      <c r="EUF1" s="759"/>
      <c r="EUG1" s="759"/>
      <c r="EUH1" s="759"/>
      <c r="EUI1" s="759"/>
      <c r="EUJ1" s="759"/>
      <c r="EUK1" s="759"/>
      <c r="EUL1" s="759"/>
      <c r="EUM1" s="759"/>
      <c r="EUN1" s="759"/>
      <c r="EUO1" s="759"/>
      <c r="EUP1" s="759"/>
      <c r="EUQ1" s="759"/>
      <c r="EUR1" s="759"/>
      <c r="EUS1" s="759"/>
      <c r="EUT1" s="759"/>
      <c r="EUU1" s="759"/>
      <c r="EUV1" s="759"/>
      <c r="EUW1" s="759"/>
      <c r="EUX1" s="759"/>
      <c r="EUY1" s="759"/>
      <c r="EUZ1" s="759"/>
      <c r="EVA1" s="759"/>
      <c r="EVB1" s="759"/>
      <c r="EVC1" s="759"/>
      <c r="EVD1" s="759"/>
      <c r="EVE1" s="759"/>
      <c r="EVF1" s="759"/>
      <c r="EVG1" s="759"/>
      <c r="EVH1" s="759"/>
      <c r="EVI1" s="759"/>
      <c r="EVJ1" s="759"/>
      <c r="EVK1" s="759"/>
      <c r="EVL1" s="759"/>
      <c r="EVM1" s="759"/>
      <c r="EVN1" s="759"/>
      <c r="EVO1" s="759"/>
      <c r="EVP1" s="759"/>
      <c r="EVQ1" s="759"/>
      <c r="EVR1" s="759"/>
      <c r="EVS1" s="759"/>
      <c r="EVT1" s="759"/>
      <c r="EVU1" s="759"/>
      <c r="EVV1" s="759"/>
      <c r="EVW1" s="759"/>
      <c r="EVX1" s="759"/>
      <c r="EVY1" s="759"/>
      <c r="EVZ1" s="759"/>
      <c r="EWA1" s="759"/>
      <c r="EWB1" s="759"/>
      <c r="EWC1" s="759"/>
      <c r="EWD1" s="759"/>
      <c r="EWE1" s="759"/>
      <c r="EWF1" s="759"/>
      <c r="EWG1" s="759"/>
      <c r="EWH1" s="759"/>
      <c r="EWI1" s="759"/>
      <c r="EWJ1" s="759"/>
      <c r="EWK1" s="759"/>
      <c r="EWL1" s="759"/>
      <c r="EWM1" s="759"/>
      <c r="EWN1" s="759"/>
      <c r="EWO1" s="759"/>
      <c r="EWP1" s="759"/>
      <c r="EWQ1" s="759"/>
      <c r="EWR1" s="759"/>
      <c r="EWS1" s="759"/>
      <c r="EWT1" s="759"/>
      <c r="EWU1" s="759"/>
      <c r="EWV1" s="759"/>
      <c r="EWW1" s="759"/>
      <c r="EWX1" s="759"/>
      <c r="EWY1" s="759"/>
      <c r="EWZ1" s="759"/>
      <c r="EXA1" s="759"/>
      <c r="EXB1" s="759"/>
      <c r="EXC1" s="759"/>
      <c r="EXD1" s="759"/>
      <c r="EXE1" s="759"/>
      <c r="EXF1" s="759"/>
      <c r="EXG1" s="759"/>
      <c r="EXH1" s="759"/>
      <c r="EXI1" s="759"/>
      <c r="EXJ1" s="759"/>
      <c r="EXK1" s="759"/>
      <c r="EXL1" s="759"/>
      <c r="EXM1" s="759"/>
      <c r="EXN1" s="759"/>
      <c r="EXO1" s="759"/>
      <c r="EXP1" s="759"/>
      <c r="EXQ1" s="759"/>
      <c r="EXR1" s="759"/>
      <c r="EXS1" s="759"/>
      <c r="EXT1" s="759"/>
      <c r="EXU1" s="759"/>
      <c r="EXV1" s="759"/>
      <c r="EXW1" s="759"/>
      <c r="EXX1" s="759"/>
      <c r="EXY1" s="759"/>
      <c r="EXZ1" s="759"/>
      <c r="EYA1" s="759"/>
      <c r="EYB1" s="759"/>
      <c r="EYC1" s="759"/>
      <c r="EYD1" s="759"/>
      <c r="EYE1" s="759"/>
      <c r="EYF1" s="759"/>
      <c r="EYG1" s="759"/>
      <c r="EYH1" s="759"/>
      <c r="EYI1" s="759"/>
      <c r="EYJ1" s="759"/>
      <c r="EYK1" s="759"/>
      <c r="EYL1" s="759"/>
      <c r="EYM1" s="759"/>
      <c r="EYN1" s="759"/>
      <c r="EYO1" s="759"/>
      <c r="EYP1" s="759"/>
      <c r="EYQ1" s="759"/>
      <c r="EYR1" s="759"/>
      <c r="EYS1" s="759"/>
      <c r="EYT1" s="759"/>
      <c r="EYU1" s="759"/>
      <c r="EYV1" s="759"/>
      <c r="EYW1" s="759"/>
      <c r="EYX1" s="759"/>
      <c r="EYY1" s="759"/>
      <c r="EYZ1" s="759"/>
      <c r="EZA1" s="759"/>
      <c r="EZB1" s="759"/>
      <c r="EZC1" s="759"/>
      <c r="EZD1" s="759"/>
      <c r="EZE1" s="759"/>
      <c r="EZF1" s="759"/>
      <c r="EZG1" s="759"/>
      <c r="EZH1" s="759"/>
      <c r="EZI1" s="759"/>
      <c r="EZJ1" s="759"/>
      <c r="EZK1" s="759"/>
      <c r="EZL1" s="759"/>
      <c r="EZM1" s="759"/>
      <c r="EZN1" s="759"/>
      <c r="EZO1" s="759"/>
      <c r="EZP1" s="759"/>
      <c r="EZQ1" s="759"/>
      <c r="EZR1" s="759"/>
      <c r="EZS1" s="759"/>
      <c r="EZT1" s="759"/>
      <c r="EZU1" s="759"/>
      <c r="EZV1" s="759"/>
      <c r="EZW1" s="759"/>
      <c r="EZX1" s="759"/>
      <c r="EZY1" s="759"/>
      <c r="EZZ1" s="759"/>
      <c r="FAA1" s="759"/>
      <c r="FAB1" s="759"/>
      <c r="FAC1" s="759"/>
      <c r="FAD1" s="759"/>
      <c r="FAE1" s="759"/>
      <c r="FAF1" s="759"/>
      <c r="FAG1" s="759"/>
      <c r="FAH1" s="759"/>
      <c r="FAI1" s="759"/>
      <c r="FAJ1" s="759"/>
      <c r="FAK1" s="759"/>
      <c r="FAL1" s="759"/>
      <c r="FAM1" s="759"/>
      <c r="FAN1" s="759"/>
      <c r="FAO1" s="759"/>
      <c r="FAP1" s="759"/>
      <c r="FAQ1" s="759"/>
      <c r="FAR1" s="759"/>
      <c r="FAS1" s="759"/>
      <c r="FAT1" s="759"/>
      <c r="FAU1" s="759"/>
      <c r="FAV1" s="759"/>
      <c r="FAW1" s="759"/>
      <c r="FAX1" s="759"/>
      <c r="FAY1" s="759"/>
      <c r="FAZ1" s="759"/>
      <c r="FBA1" s="759"/>
      <c r="FBB1" s="759"/>
      <c r="FBC1" s="759"/>
      <c r="FBD1" s="759"/>
      <c r="FBE1" s="759"/>
      <c r="FBF1" s="759"/>
      <c r="FBG1" s="759"/>
      <c r="FBH1" s="759"/>
      <c r="FBI1" s="759"/>
      <c r="FBJ1" s="759"/>
      <c r="FBK1" s="759"/>
      <c r="FBL1" s="759"/>
      <c r="FBM1" s="759"/>
      <c r="FBN1" s="759"/>
      <c r="FBO1" s="759"/>
      <c r="FBP1" s="759"/>
      <c r="FBQ1" s="759"/>
      <c r="FBR1" s="759"/>
      <c r="FBS1" s="759"/>
      <c r="FBT1" s="759"/>
      <c r="FBU1" s="759"/>
      <c r="FBV1" s="759"/>
      <c r="FBW1" s="759"/>
      <c r="FBX1" s="759"/>
      <c r="FBY1" s="759"/>
      <c r="FBZ1" s="759"/>
      <c r="FCA1" s="759"/>
      <c r="FCB1" s="759"/>
      <c r="FCC1" s="759"/>
      <c r="FCD1" s="759"/>
      <c r="FCE1" s="759"/>
      <c r="FCF1" s="759"/>
      <c r="FCG1" s="759"/>
      <c r="FCH1" s="759"/>
      <c r="FCI1" s="759"/>
      <c r="FCJ1" s="759"/>
      <c r="FCK1" s="759"/>
      <c r="FCL1" s="759"/>
      <c r="FCM1" s="759"/>
      <c r="FCN1" s="759"/>
      <c r="FCO1" s="759"/>
      <c r="FCP1" s="759"/>
      <c r="FCQ1" s="759"/>
      <c r="FCR1" s="759"/>
      <c r="FCS1" s="759"/>
      <c r="FCT1" s="759"/>
      <c r="FCU1" s="759"/>
      <c r="FCV1" s="759"/>
      <c r="FCW1" s="759"/>
      <c r="FCX1" s="759"/>
      <c r="FCY1" s="759"/>
      <c r="FCZ1" s="759"/>
      <c r="FDA1" s="759"/>
      <c r="FDB1" s="759"/>
      <c r="FDC1" s="759"/>
      <c r="FDD1" s="759"/>
      <c r="FDE1" s="759"/>
      <c r="FDF1" s="759"/>
      <c r="FDG1" s="759"/>
      <c r="FDH1" s="759"/>
      <c r="FDI1" s="759"/>
      <c r="FDJ1" s="759"/>
      <c r="FDK1" s="759"/>
      <c r="FDL1" s="759"/>
      <c r="FDM1" s="759"/>
      <c r="FDN1" s="759"/>
      <c r="FDO1" s="759"/>
      <c r="FDP1" s="759"/>
      <c r="FDQ1" s="759"/>
      <c r="FDR1" s="759"/>
      <c r="FDS1" s="759"/>
      <c r="FDT1" s="759"/>
      <c r="FDU1" s="759"/>
      <c r="FDV1" s="759"/>
      <c r="FDW1" s="759"/>
      <c r="FDX1" s="759"/>
      <c r="FDY1" s="759"/>
      <c r="FDZ1" s="759"/>
      <c r="FEA1" s="759"/>
      <c r="FEB1" s="759"/>
      <c r="FEC1" s="759"/>
      <c r="FED1" s="759"/>
      <c r="FEE1" s="759"/>
      <c r="FEF1" s="759"/>
      <c r="FEG1" s="759"/>
      <c r="FEH1" s="759"/>
      <c r="FEI1" s="759"/>
      <c r="FEJ1" s="759"/>
      <c r="FEK1" s="759"/>
      <c r="FEL1" s="759"/>
      <c r="FEM1" s="759"/>
      <c r="FEN1" s="759"/>
      <c r="FEO1" s="759"/>
      <c r="FEP1" s="759"/>
      <c r="FEQ1" s="759"/>
      <c r="FER1" s="759"/>
      <c r="FES1" s="759"/>
      <c r="FET1" s="759"/>
      <c r="FEU1" s="759"/>
      <c r="FEV1" s="759"/>
      <c r="FEW1" s="759"/>
      <c r="FEX1" s="759"/>
      <c r="FEY1" s="759"/>
      <c r="FEZ1" s="759"/>
      <c r="FFA1" s="759"/>
      <c r="FFB1" s="759"/>
      <c r="FFC1" s="759"/>
      <c r="FFD1" s="759"/>
      <c r="FFE1" s="759"/>
      <c r="FFF1" s="759"/>
      <c r="FFG1" s="759"/>
      <c r="FFH1" s="759"/>
      <c r="FFI1" s="759"/>
      <c r="FFJ1" s="759"/>
      <c r="FFK1" s="759"/>
      <c r="FFL1" s="759"/>
      <c r="FFM1" s="759"/>
      <c r="FFN1" s="759"/>
      <c r="FFO1" s="759"/>
      <c r="FFP1" s="759"/>
      <c r="FFQ1" s="759"/>
      <c r="FFR1" s="759"/>
      <c r="FFS1" s="759"/>
      <c r="FFT1" s="759"/>
      <c r="FFU1" s="759"/>
      <c r="FFV1" s="759"/>
      <c r="FFW1" s="759"/>
      <c r="FFX1" s="759"/>
      <c r="FFY1" s="759"/>
      <c r="FFZ1" s="759"/>
      <c r="FGA1" s="759"/>
      <c r="FGB1" s="759"/>
      <c r="FGC1" s="759"/>
      <c r="FGD1" s="759"/>
      <c r="FGE1" s="759"/>
      <c r="FGF1" s="759"/>
      <c r="FGG1" s="759"/>
      <c r="FGH1" s="759"/>
      <c r="FGI1" s="759"/>
      <c r="FGJ1" s="759"/>
      <c r="FGK1" s="759"/>
      <c r="FGL1" s="759"/>
      <c r="FGM1" s="759"/>
      <c r="FGN1" s="759"/>
      <c r="FGO1" s="759"/>
      <c r="FGP1" s="759"/>
      <c r="FGQ1" s="759"/>
      <c r="FGR1" s="759"/>
      <c r="FGS1" s="759"/>
      <c r="FGT1" s="759"/>
      <c r="FGU1" s="759"/>
      <c r="FGV1" s="759"/>
      <c r="FGW1" s="759"/>
      <c r="FGX1" s="759"/>
      <c r="FGY1" s="759"/>
      <c r="FGZ1" s="759"/>
      <c r="FHA1" s="759"/>
      <c r="FHB1" s="759"/>
      <c r="FHC1" s="759"/>
      <c r="FHD1" s="759"/>
      <c r="FHE1" s="759"/>
      <c r="FHF1" s="759"/>
      <c r="FHG1" s="759"/>
      <c r="FHH1" s="759"/>
      <c r="FHI1" s="759"/>
      <c r="FHJ1" s="759"/>
      <c r="FHK1" s="759"/>
      <c r="FHL1" s="759"/>
      <c r="FHM1" s="759"/>
      <c r="FHN1" s="759"/>
      <c r="FHO1" s="759"/>
      <c r="FHP1" s="759"/>
      <c r="FHQ1" s="759"/>
      <c r="FHR1" s="759"/>
      <c r="FHS1" s="759"/>
      <c r="FHT1" s="759"/>
      <c r="FHU1" s="759"/>
      <c r="FHV1" s="759"/>
      <c r="FHW1" s="759"/>
      <c r="FHX1" s="759"/>
      <c r="FHY1" s="759"/>
      <c r="FHZ1" s="759"/>
      <c r="FIA1" s="759"/>
      <c r="FIB1" s="759"/>
      <c r="FIC1" s="759"/>
      <c r="FID1" s="759"/>
      <c r="FIE1" s="759"/>
      <c r="FIF1" s="759"/>
      <c r="FIG1" s="759"/>
      <c r="FIH1" s="759"/>
      <c r="FII1" s="759"/>
      <c r="FIJ1" s="759"/>
      <c r="FIK1" s="759"/>
      <c r="FIL1" s="759"/>
      <c r="FIM1" s="759"/>
      <c r="FIN1" s="759"/>
      <c r="FIO1" s="759"/>
      <c r="FIP1" s="759"/>
      <c r="FIQ1" s="759"/>
      <c r="FIR1" s="759"/>
      <c r="FIS1" s="759"/>
      <c r="FIT1" s="759"/>
      <c r="FIU1" s="759"/>
      <c r="FIV1" s="759"/>
      <c r="FIW1" s="759"/>
      <c r="FIX1" s="759"/>
      <c r="FIY1" s="759"/>
      <c r="FIZ1" s="759"/>
      <c r="FJA1" s="759"/>
      <c r="FJB1" s="759"/>
      <c r="FJC1" s="759"/>
      <c r="FJD1" s="759"/>
      <c r="FJE1" s="759"/>
      <c r="FJF1" s="759"/>
      <c r="FJG1" s="759"/>
      <c r="FJH1" s="759"/>
      <c r="FJI1" s="759"/>
      <c r="FJJ1" s="759"/>
      <c r="FJK1" s="759"/>
      <c r="FJL1" s="759"/>
      <c r="FJM1" s="759"/>
      <c r="FJN1" s="759"/>
      <c r="FJO1" s="759"/>
      <c r="FJP1" s="759"/>
      <c r="FJQ1" s="759"/>
      <c r="FJR1" s="759"/>
      <c r="FJS1" s="759"/>
      <c r="FJT1" s="759"/>
      <c r="FJU1" s="759"/>
      <c r="FJV1" s="759"/>
      <c r="FJW1" s="759"/>
      <c r="FJX1" s="759"/>
      <c r="FJY1" s="759"/>
      <c r="FJZ1" s="759"/>
      <c r="FKA1" s="759"/>
      <c r="FKB1" s="759"/>
      <c r="FKC1" s="759"/>
      <c r="FKD1" s="759"/>
      <c r="FKE1" s="759"/>
      <c r="FKF1" s="759"/>
      <c r="FKG1" s="759"/>
      <c r="FKH1" s="759"/>
      <c r="FKI1" s="759"/>
      <c r="FKJ1" s="759"/>
      <c r="FKK1" s="759"/>
      <c r="FKL1" s="759"/>
      <c r="FKM1" s="759"/>
      <c r="FKN1" s="759"/>
      <c r="FKO1" s="759"/>
      <c r="FKP1" s="759"/>
      <c r="FKQ1" s="759"/>
      <c r="FKR1" s="759"/>
      <c r="FKS1" s="759"/>
      <c r="FKT1" s="759"/>
      <c r="FKU1" s="759"/>
      <c r="FKV1" s="759"/>
      <c r="FKW1" s="759"/>
      <c r="FKX1" s="759"/>
      <c r="FKY1" s="759"/>
      <c r="FKZ1" s="759"/>
      <c r="FLA1" s="759"/>
      <c r="FLB1" s="759"/>
      <c r="FLC1" s="759"/>
      <c r="FLD1" s="759"/>
      <c r="FLE1" s="759"/>
      <c r="FLF1" s="759"/>
      <c r="FLG1" s="759"/>
      <c r="FLH1" s="759"/>
      <c r="FLI1" s="759"/>
      <c r="FLJ1" s="759"/>
      <c r="FLK1" s="759"/>
      <c r="FLL1" s="759"/>
      <c r="FLM1" s="759"/>
      <c r="FLN1" s="759"/>
      <c r="FLO1" s="759"/>
      <c r="FLP1" s="759"/>
      <c r="FLQ1" s="759"/>
      <c r="FLR1" s="759"/>
      <c r="FLS1" s="759"/>
      <c r="FLT1" s="759"/>
      <c r="FLU1" s="759"/>
      <c r="FLV1" s="759"/>
      <c r="FLW1" s="759"/>
      <c r="FLX1" s="759"/>
      <c r="FLY1" s="759"/>
      <c r="FLZ1" s="759"/>
      <c r="FMA1" s="759"/>
      <c r="FMB1" s="759"/>
      <c r="FMC1" s="759"/>
      <c r="FMD1" s="759"/>
      <c r="FME1" s="759"/>
      <c r="FMF1" s="759"/>
      <c r="FMG1" s="759"/>
      <c r="FMH1" s="759"/>
      <c r="FMI1" s="759"/>
      <c r="FMJ1" s="759"/>
      <c r="FMK1" s="759"/>
      <c r="FML1" s="759"/>
      <c r="FMM1" s="759"/>
      <c r="FMN1" s="759"/>
      <c r="FMO1" s="759"/>
      <c r="FMP1" s="759"/>
      <c r="FMQ1" s="759"/>
      <c r="FMR1" s="759"/>
      <c r="FMS1" s="759"/>
      <c r="FMT1" s="759"/>
      <c r="FMU1" s="759"/>
      <c r="FMV1" s="759"/>
      <c r="FMW1" s="759"/>
      <c r="FMX1" s="759"/>
      <c r="FMY1" s="759"/>
      <c r="FMZ1" s="759"/>
      <c r="FNA1" s="759"/>
      <c r="FNB1" s="759"/>
      <c r="FNC1" s="759"/>
      <c r="FND1" s="759"/>
      <c r="FNE1" s="759"/>
      <c r="FNF1" s="759"/>
      <c r="FNG1" s="759"/>
      <c r="FNH1" s="759"/>
      <c r="FNI1" s="759"/>
      <c r="FNJ1" s="759"/>
      <c r="FNK1" s="759"/>
      <c r="FNL1" s="759"/>
      <c r="FNM1" s="759"/>
      <c r="FNN1" s="759"/>
      <c r="FNO1" s="759"/>
      <c r="FNP1" s="759"/>
      <c r="FNQ1" s="759"/>
      <c r="FNR1" s="759"/>
      <c r="FNS1" s="759"/>
      <c r="FNT1" s="759"/>
      <c r="FNU1" s="759"/>
      <c r="FNV1" s="759"/>
      <c r="FNW1" s="759"/>
      <c r="FNX1" s="759"/>
      <c r="FNY1" s="759"/>
      <c r="FNZ1" s="759"/>
      <c r="FOA1" s="759"/>
      <c r="FOB1" s="759"/>
      <c r="FOC1" s="759"/>
      <c r="FOD1" s="759"/>
      <c r="FOE1" s="759"/>
      <c r="FOF1" s="759"/>
      <c r="FOG1" s="759"/>
      <c r="FOH1" s="759"/>
      <c r="FOI1" s="759"/>
      <c r="FOJ1" s="759"/>
      <c r="FOK1" s="759"/>
      <c r="FOL1" s="759"/>
      <c r="FOM1" s="759"/>
      <c r="FON1" s="759"/>
      <c r="FOO1" s="759"/>
      <c r="FOP1" s="759"/>
      <c r="FOQ1" s="759"/>
      <c r="FOR1" s="759"/>
      <c r="FOS1" s="759"/>
      <c r="FOT1" s="759"/>
      <c r="FOU1" s="759"/>
      <c r="FOV1" s="759"/>
      <c r="FOW1" s="759"/>
      <c r="FOX1" s="759"/>
      <c r="FOY1" s="759"/>
      <c r="FOZ1" s="759"/>
      <c r="FPA1" s="759"/>
      <c r="FPB1" s="759"/>
      <c r="FPC1" s="759"/>
      <c r="FPD1" s="759"/>
      <c r="FPE1" s="759"/>
      <c r="FPF1" s="759"/>
      <c r="FPG1" s="759"/>
      <c r="FPH1" s="759"/>
      <c r="FPI1" s="759"/>
      <c r="FPJ1" s="759"/>
      <c r="FPK1" s="759"/>
      <c r="FPL1" s="759"/>
      <c r="FPM1" s="759"/>
      <c r="FPN1" s="759"/>
      <c r="FPO1" s="759"/>
      <c r="FPP1" s="759"/>
      <c r="FPQ1" s="759"/>
      <c r="FPR1" s="759"/>
      <c r="FPS1" s="759"/>
      <c r="FPT1" s="759"/>
      <c r="FPU1" s="759"/>
      <c r="FPV1" s="759"/>
      <c r="FPW1" s="759"/>
      <c r="FPX1" s="759"/>
      <c r="FPY1" s="759"/>
      <c r="FPZ1" s="759"/>
      <c r="FQA1" s="759"/>
      <c r="FQB1" s="759"/>
      <c r="FQC1" s="759"/>
      <c r="FQD1" s="759"/>
      <c r="FQE1" s="759"/>
      <c r="FQF1" s="759"/>
      <c r="FQG1" s="759"/>
      <c r="FQH1" s="759"/>
      <c r="FQI1" s="759"/>
      <c r="FQJ1" s="759"/>
      <c r="FQK1" s="759"/>
      <c r="FQL1" s="759"/>
      <c r="FQM1" s="759"/>
      <c r="FQN1" s="759"/>
      <c r="FQO1" s="759"/>
      <c r="FQP1" s="759"/>
      <c r="FQQ1" s="759"/>
      <c r="FQR1" s="759"/>
      <c r="FQS1" s="759"/>
      <c r="FQT1" s="759"/>
      <c r="FQU1" s="759"/>
      <c r="FQV1" s="759"/>
      <c r="FQW1" s="759"/>
      <c r="FQX1" s="759"/>
      <c r="FQY1" s="759"/>
      <c r="FQZ1" s="759"/>
      <c r="FRA1" s="759"/>
      <c r="FRB1" s="759"/>
      <c r="FRC1" s="759"/>
      <c r="FRD1" s="759"/>
      <c r="FRE1" s="759"/>
      <c r="FRF1" s="759"/>
      <c r="FRG1" s="759"/>
      <c r="FRH1" s="759"/>
      <c r="FRI1" s="759"/>
      <c r="FRJ1" s="759"/>
      <c r="FRK1" s="759"/>
      <c r="FRL1" s="759"/>
      <c r="FRM1" s="759"/>
      <c r="FRN1" s="759"/>
      <c r="FRO1" s="759"/>
      <c r="FRP1" s="759"/>
      <c r="FRQ1" s="759"/>
      <c r="FRR1" s="759"/>
      <c r="FRS1" s="759"/>
      <c r="FRT1" s="759"/>
      <c r="FRU1" s="759"/>
      <c r="FRV1" s="759"/>
      <c r="FRW1" s="759"/>
      <c r="FRX1" s="759"/>
      <c r="FRY1" s="759"/>
      <c r="FRZ1" s="759"/>
      <c r="FSA1" s="759"/>
      <c r="FSB1" s="759"/>
      <c r="FSC1" s="759"/>
      <c r="FSD1" s="759"/>
      <c r="FSE1" s="759"/>
      <c r="FSF1" s="759"/>
      <c r="FSG1" s="759"/>
      <c r="FSH1" s="759"/>
      <c r="FSI1" s="759"/>
      <c r="FSJ1" s="759"/>
      <c r="FSK1" s="759"/>
      <c r="FSL1" s="759"/>
      <c r="FSM1" s="759"/>
      <c r="FSN1" s="759"/>
      <c r="FSO1" s="759"/>
      <c r="FSP1" s="759"/>
      <c r="FSQ1" s="759"/>
      <c r="FSR1" s="759"/>
      <c r="FSS1" s="759"/>
      <c r="FST1" s="759"/>
      <c r="FSU1" s="759"/>
      <c r="FSV1" s="759"/>
      <c r="FSW1" s="759"/>
      <c r="FSX1" s="759"/>
      <c r="FSY1" s="759"/>
      <c r="FSZ1" s="759"/>
      <c r="FTA1" s="759"/>
      <c r="FTB1" s="759"/>
      <c r="FTC1" s="759"/>
      <c r="FTD1" s="759"/>
      <c r="FTE1" s="759"/>
      <c r="FTF1" s="759"/>
      <c r="FTG1" s="759"/>
      <c r="FTH1" s="759"/>
      <c r="FTI1" s="759"/>
      <c r="FTJ1" s="759"/>
      <c r="FTK1" s="759"/>
      <c r="FTL1" s="759"/>
      <c r="FTM1" s="759"/>
      <c r="FTN1" s="759"/>
      <c r="FTO1" s="759"/>
      <c r="FTP1" s="759"/>
      <c r="FTQ1" s="759"/>
      <c r="FTR1" s="759"/>
      <c r="FTS1" s="759"/>
      <c r="FTT1" s="759"/>
      <c r="FTU1" s="759"/>
      <c r="FTV1" s="759"/>
      <c r="FTW1" s="759"/>
      <c r="FTX1" s="759"/>
      <c r="FTY1" s="759"/>
      <c r="FTZ1" s="759"/>
      <c r="FUA1" s="759"/>
      <c r="FUB1" s="759"/>
      <c r="FUC1" s="759"/>
      <c r="FUD1" s="759"/>
      <c r="FUE1" s="759"/>
      <c r="FUF1" s="759"/>
      <c r="FUG1" s="759"/>
      <c r="FUH1" s="759"/>
      <c r="FUI1" s="759"/>
      <c r="FUJ1" s="759"/>
      <c r="FUK1" s="759"/>
      <c r="FUL1" s="759"/>
      <c r="FUM1" s="759"/>
      <c r="FUN1" s="759"/>
      <c r="FUO1" s="759"/>
      <c r="FUP1" s="759"/>
      <c r="FUQ1" s="759"/>
      <c r="FUR1" s="759"/>
      <c r="FUS1" s="759"/>
      <c r="FUT1" s="759"/>
      <c r="FUU1" s="759"/>
      <c r="FUV1" s="759"/>
      <c r="FUW1" s="759"/>
      <c r="FUX1" s="759"/>
      <c r="FUY1" s="759"/>
      <c r="FUZ1" s="759"/>
      <c r="FVA1" s="759"/>
      <c r="FVB1" s="759"/>
      <c r="FVC1" s="759"/>
      <c r="FVD1" s="759"/>
      <c r="FVE1" s="759"/>
      <c r="FVF1" s="759"/>
      <c r="FVG1" s="759"/>
      <c r="FVH1" s="759"/>
      <c r="FVI1" s="759"/>
      <c r="FVJ1" s="759"/>
      <c r="FVK1" s="759"/>
      <c r="FVL1" s="759"/>
      <c r="FVM1" s="759"/>
      <c r="FVN1" s="759"/>
      <c r="FVO1" s="759"/>
      <c r="FVP1" s="759"/>
      <c r="FVQ1" s="759"/>
      <c r="FVR1" s="759"/>
      <c r="FVS1" s="759"/>
      <c r="FVT1" s="759"/>
      <c r="FVU1" s="759"/>
      <c r="FVV1" s="759"/>
      <c r="FVW1" s="759"/>
      <c r="FVX1" s="759"/>
      <c r="FVY1" s="759"/>
      <c r="FVZ1" s="759"/>
      <c r="FWA1" s="759"/>
      <c r="FWB1" s="759"/>
      <c r="FWC1" s="759"/>
      <c r="FWD1" s="759"/>
      <c r="FWE1" s="759"/>
      <c r="FWF1" s="759"/>
      <c r="FWG1" s="759"/>
      <c r="FWH1" s="759"/>
      <c r="FWI1" s="759"/>
      <c r="FWJ1" s="759"/>
      <c r="FWK1" s="759"/>
      <c r="FWL1" s="759"/>
      <c r="FWM1" s="759"/>
      <c r="FWN1" s="759"/>
      <c r="FWO1" s="759"/>
      <c r="FWP1" s="759"/>
      <c r="FWQ1" s="759"/>
      <c r="FWR1" s="759"/>
      <c r="FWS1" s="759"/>
      <c r="FWT1" s="759"/>
      <c r="FWU1" s="759"/>
      <c r="FWV1" s="759"/>
      <c r="FWW1" s="759"/>
      <c r="FWX1" s="759"/>
      <c r="FWY1" s="759"/>
      <c r="FWZ1" s="759"/>
      <c r="FXA1" s="759"/>
      <c r="FXB1" s="759"/>
      <c r="FXC1" s="759"/>
      <c r="FXD1" s="759"/>
      <c r="FXE1" s="759"/>
      <c r="FXF1" s="759"/>
      <c r="FXG1" s="759"/>
      <c r="FXH1" s="759"/>
      <c r="FXI1" s="759"/>
      <c r="FXJ1" s="759"/>
      <c r="FXK1" s="759"/>
      <c r="FXL1" s="759"/>
      <c r="FXM1" s="759"/>
      <c r="FXN1" s="759"/>
      <c r="FXO1" s="759"/>
      <c r="FXP1" s="759"/>
      <c r="FXQ1" s="759"/>
      <c r="FXR1" s="759"/>
      <c r="FXS1" s="759"/>
      <c r="FXT1" s="759"/>
      <c r="FXU1" s="759"/>
      <c r="FXV1" s="759"/>
      <c r="FXW1" s="759"/>
      <c r="FXX1" s="759"/>
      <c r="FXY1" s="759"/>
      <c r="FXZ1" s="759"/>
      <c r="FYA1" s="759"/>
      <c r="FYB1" s="759"/>
      <c r="FYC1" s="759"/>
      <c r="FYD1" s="759"/>
      <c r="FYE1" s="759"/>
      <c r="FYF1" s="759"/>
      <c r="FYG1" s="759"/>
      <c r="FYH1" s="759"/>
      <c r="FYI1" s="759"/>
      <c r="FYJ1" s="759"/>
      <c r="FYK1" s="759"/>
      <c r="FYL1" s="759"/>
      <c r="FYM1" s="759"/>
      <c r="FYN1" s="759"/>
      <c r="FYO1" s="759"/>
      <c r="FYP1" s="759"/>
      <c r="FYQ1" s="759"/>
      <c r="FYR1" s="759"/>
      <c r="FYS1" s="759"/>
      <c r="FYT1" s="759"/>
      <c r="FYU1" s="759"/>
      <c r="FYV1" s="759"/>
      <c r="FYW1" s="759"/>
      <c r="FYX1" s="759"/>
      <c r="FYY1" s="759"/>
      <c r="FYZ1" s="759"/>
      <c r="FZA1" s="759"/>
      <c r="FZB1" s="759"/>
      <c r="FZC1" s="759"/>
      <c r="FZD1" s="759"/>
      <c r="FZE1" s="759"/>
      <c r="FZF1" s="759"/>
      <c r="FZG1" s="759"/>
      <c r="FZH1" s="759"/>
      <c r="FZI1" s="759"/>
      <c r="FZJ1" s="759"/>
      <c r="FZK1" s="759"/>
      <c r="FZL1" s="759"/>
      <c r="FZM1" s="759"/>
      <c r="FZN1" s="759"/>
      <c r="FZO1" s="759"/>
      <c r="FZP1" s="759"/>
      <c r="FZQ1" s="759"/>
      <c r="FZR1" s="759"/>
      <c r="FZS1" s="759"/>
      <c r="FZT1" s="759"/>
      <c r="FZU1" s="759"/>
      <c r="FZV1" s="759"/>
      <c r="FZW1" s="759"/>
      <c r="FZX1" s="759"/>
      <c r="FZY1" s="759"/>
      <c r="FZZ1" s="759"/>
      <c r="GAA1" s="759"/>
      <c r="GAB1" s="759"/>
      <c r="GAC1" s="759"/>
      <c r="GAD1" s="759"/>
      <c r="GAE1" s="759"/>
      <c r="GAF1" s="759"/>
      <c r="GAG1" s="759"/>
      <c r="GAH1" s="759"/>
      <c r="GAI1" s="759"/>
      <c r="GAJ1" s="759"/>
      <c r="GAK1" s="759"/>
      <c r="GAL1" s="759"/>
      <c r="GAM1" s="759"/>
      <c r="GAN1" s="759"/>
      <c r="GAO1" s="759"/>
      <c r="GAP1" s="759"/>
      <c r="GAQ1" s="759"/>
      <c r="GAR1" s="759"/>
      <c r="GAS1" s="759"/>
      <c r="GAT1" s="759"/>
      <c r="GAU1" s="759"/>
      <c r="GAV1" s="759"/>
      <c r="GAW1" s="759"/>
      <c r="GAX1" s="759"/>
      <c r="GAY1" s="759"/>
      <c r="GAZ1" s="759"/>
      <c r="GBA1" s="759"/>
      <c r="GBB1" s="759"/>
      <c r="GBC1" s="759"/>
      <c r="GBD1" s="759"/>
      <c r="GBE1" s="759"/>
      <c r="GBF1" s="759"/>
      <c r="GBG1" s="759"/>
      <c r="GBH1" s="759"/>
      <c r="GBI1" s="759"/>
      <c r="GBJ1" s="759"/>
      <c r="GBK1" s="759"/>
      <c r="GBL1" s="759"/>
      <c r="GBM1" s="759"/>
      <c r="GBN1" s="759"/>
      <c r="GBO1" s="759"/>
      <c r="GBP1" s="759"/>
      <c r="GBQ1" s="759"/>
      <c r="GBR1" s="759"/>
      <c r="GBS1" s="759"/>
      <c r="GBT1" s="759"/>
      <c r="GBU1" s="759"/>
      <c r="GBV1" s="759"/>
      <c r="GBW1" s="759"/>
      <c r="GBX1" s="759"/>
      <c r="GBY1" s="759"/>
      <c r="GBZ1" s="759"/>
      <c r="GCA1" s="759"/>
      <c r="GCB1" s="759"/>
      <c r="GCC1" s="759"/>
      <c r="GCD1" s="759"/>
      <c r="GCE1" s="759"/>
      <c r="GCF1" s="759"/>
      <c r="GCG1" s="759"/>
      <c r="GCH1" s="759"/>
      <c r="GCI1" s="759"/>
      <c r="GCJ1" s="759"/>
      <c r="GCK1" s="759"/>
      <c r="GCL1" s="759"/>
      <c r="GCM1" s="759"/>
      <c r="GCN1" s="759"/>
      <c r="GCO1" s="759"/>
      <c r="GCP1" s="759"/>
      <c r="GCQ1" s="759"/>
      <c r="GCR1" s="759"/>
      <c r="GCS1" s="759"/>
      <c r="GCT1" s="759"/>
      <c r="GCU1" s="759"/>
      <c r="GCV1" s="759"/>
      <c r="GCW1" s="759"/>
      <c r="GCX1" s="759"/>
      <c r="GCY1" s="759"/>
      <c r="GCZ1" s="759"/>
      <c r="GDA1" s="759"/>
      <c r="GDB1" s="759"/>
      <c r="GDC1" s="759"/>
      <c r="GDD1" s="759"/>
      <c r="GDE1" s="759"/>
      <c r="GDF1" s="759"/>
      <c r="GDG1" s="759"/>
      <c r="GDH1" s="759"/>
      <c r="GDI1" s="759"/>
      <c r="GDJ1" s="759"/>
      <c r="GDK1" s="759"/>
      <c r="GDL1" s="759"/>
      <c r="GDM1" s="759"/>
      <c r="GDN1" s="759"/>
      <c r="GDO1" s="759"/>
      <c r="GDP1" s="759"/>
      <c r="GDQ1" s="759"/>
      <c r="GDR1" s="759"/>
      <c r="GDS1" s="759"/>
      <c r="GDT1" s="759"/>
      <c r="GDU1" s="759"/>
      <c r="GDV1" s="759"/>
      <c r="GDW1" s="759"/>
      <c r="GDX1" s="759"/>
      <c r="GDY1" s="759"/>
      <c r="GDZ1" s="759"/>
      <c r="GEA1" s="759"/>
      <c r="GEB1" s="759"/>
      <c r="GEC1" s="759"/>
      <c r="GED1" s="759"/>
      <c r="GEE1" s="759"/>
      <c r="GEF1" s="759"/>
      <c r="GEG1" s="759"/>
      <c r="GEH1" s="759"/>
      <c r="GEI1" s="759"/>
      <c r="GEJ1" s="759"/>
      <c r="GEK1" s="759"/>
      <c r="GEL1" s="759"/>
      <c r="GEM1" s="759"/>
      <c r="GEN1" s="759"/>
      <c r="GEO1" s="759"/>
      <c r="GEP1" s="759"/>
      <c r="GEQ1" s="759"/>
      <c r="GER1" s="759"/>
      <c r="GES1" s="759"/>
      <c r="GET1" s="759"/>
      <c r="GEU1" s="759"/>
      <c r="GEV1" s="759"/>
      <c r="GEW1" s="759"/>
      <c r="GEX1" s="759"/>
      <c r="GEY1" s="759"/>
      <c r="GEZ1" s="759"/>
      <c r="GFA1" s="759"/>
      <c r="GFB1" s="759"/>
      <c r="GFC1" s="759"/>
      <c r="GFD1" s="759"/>
      <c r="GFE1" s="759"/>
      <c r="GFF1" s="759"/>
      <c r="GFG1" s="759"/>
      <c r="GFH1" s="759"/>
      <c r="GFI1" s="759"/>
      <c r="GFJ1" s="759"/>
      <c r="GFK1" s="759"/>
      <c r="GFL1" s="759"/>
      <c r="GFM1" s="759"/>
      <c r="GFN1" s="759"/>
      <c r="GFO1" s="759"/>
      <c r="GFP1" s="759"/>
      <c r="GFQ1" s="759"/>
      <c r="GFR1" s="759"/>
      <c r="GFS1" s="759"/>
      <c r="GFT1" s="759"/>
      <c r="GFU1" s="759"/>
      <c r="GFV1" s="759"/>
      <c r="GFW1" s="759"/>
      <c r="GFX1" s="759"/>
      <c r="GFY1" s="759"/>
      <c r="GFZ1" s="759"/>
      <c r="GGA1" s="759"/>
      <c r="GGB1" s="759"/>
      <c r="GGC1" s="759"/>
      <c r="GGD1" s="759"/>
      <c r="GGE1" s="759"/>
      <c r="GGF1" s="759"/>
      <c r="GGG1" s="759"/>
      <c r="GGH1" s="759"/>
      <c r="GGI1" s="759"/>
      <c r="GGJ1" s="759"/>
      <c r="GGK1" s="759"/>
      <c r="GGL1" s="759"/>
      <c r="GGM1" s="759"/>
      <c r="GGN1" s="759"/>
      <c r="GGO1" s="759"/>
      <c r="GGP1" s="759"/>
      <c r="GGQ1" s="759"/>
      <c r="GGR1" s="759"/>
      <c r="GGS1" s="759"/>
      <c r="GGT1" s="759"/>
      <c r="GGU1" s="759"/>
      <c r="GGV1" s="759"/>
      <c r="GGW1" s="759"/>
      <c r="GGX1" s="759"/>
      <c r="GGY1" s="759"/>
      <c r="GGZ1" s="759"/>
      <c r="GHA1" s="759"/>
      <c r="GHB1" s="759"/>
      <c r="GHC1" s="759"/>
      <c r="GHD1" s="759"/>
      <c r="GHE1" s="759"/>
      <c r="GHF1" s="759"/>
      <c r="GHG1" s="759"/>
      <c r="GHH1" s="759"/>
      <c r="GHI1" s="759"/>
      <c r="GHJ1" s="759"/>
      <c r="GHK1" s="759"/>
      <c r="GHL1" s="759"/>
      <c r="GHM1" s="759"/>
      <c r="GHN1" s="759"/>
      <c r="GHO1" s="759"/>
      <c r="GHP1" s="759"/>
      <c r="GHQ1" s="759"/>
      <c r="GHR1" s="759"/>
      <c r="GHS1" s="759"/>
      <c r="GHT1" s="759"/>
      <c r="GHU1" s="759"/>
      <c r="GHV1" s="759"/>
      <c r="GHW1" s="759"/>
      <c r="GHX1" s="759"/>
      <c r="GHY1" s="759"/>
      <c r="GHZ1" s="759"/>
      <c r="GIA1" s="759"/>
      <c r="GIB1" s="759"/>
      <c r="GIC1" s="759"/>
      <c r="GID1" s="759"/>
      <c r="GIE1" s="759"/>
      <c r="GIF1" s="759"/>
      <c r="GIG1" s="759"/>
      <c r="GIH1" s="759"/>
      <c r="GII1" s="759"/>
      <c r="GIJ1" s="759"/>
      <c r="GIK1" s="759"/>
      <c r="GIL1" s="759"/>
      <c r="GIM1" s="759"/>
      <c r="GIN1" s="759"/>
      <c r="GIO1" s="759"/>
      <c r="GIP1" s="759"/>
      <c r="GIQ1" s="759"/>
      <c r="GIR1" s="759"/>
      <c r="GIS1" s="759"/>
      <c r="GIT1" s="759"/>
      <c r="GIU1" s="759"/>
      <c r="GIV1" s="759"/>
      <c r="GIW1" s="759"/>
      <c r="GIX1" s="759"/>
      <c r="GIY1" s="759"/>
      <c r="GIZ1" s="759"/>
      <c r="GJA1" s="759"/>
      <c r="GJB1" s="759"/>
      <c r="GJC1" s="759"/>
      <c r="GJD1" s="759"/>
      <c r="GJE1" s="759"/>
      <c r="GJF1" s="759"/>
      <c r="GJG1" s="759"/>
      <c r="GJH1" s="759"/>
      <c r="GJI1" s="759"/>
      <c r="GJJ1" s="759"/>
      <c r="GJK1" s="759"/>
      <c r="GJL1" s="759"/>
      <c r="GJM1" s="759"/>
      <c r="GJN1" s="759"/>
      <c r="GJO1" s="759"/>
      <c r="GJP1" s="759"/>
      <c r="GJQ1" s="759"/>
      <c r="GJR1" s="759"/>
      <c r="GJS1" s="759"/>
      <c r="GJT1" s="759"/>
      <c r="GJU1" s="759"/>
      <c r="GJV1" s="759"/>
      <c r="GJW1" s="759"/>
      <c r="GJX1" s="759"/>
      <c r="GJY1" s="759"/>
      <c r="GJZ1" s="759"/>
      <c r="GKA1" s="759"/>
      <c r="GKB1" s="759"/>
      <c r="GKC1" s="759"/>
      <c r="GKD1" s="759"/>
      <c r="GKE1" s="759"/>
      <c r="GKF1" s="759"/>
      <c r="GKG1" s="759"/>
      <c r="GKH1" s="759"/>
      <c r="GKI1" s="759"/>
      <c r="GKJ1" s="759"/>
      <c r="GKK1" s="759"/>
      <c r="GKL1" s="759"/>
      <c r="GKM1" s="759"/>
      <c r="GKN1" s="759"/>
      <c r="GKO1" s="759"/>
      <c r="GKP1" s="759"/>
      <c r="GKQ1" s="759"/>
      <c r="GKR1" s="759"/>
      <c r="GKS1" s="759"/>
      <c r="GKT1" s="759"/>
      <c r="GKU1" s="759"/>
      <c r="GKV1" s="759"/>
      <c r="GKW1" s="759"/>
      <c r="GKX1" s="759"/>
      <c r="GKY1" s="759"/>
      <c r="GKZ1" s="759"/>
      <c r="GLA1" s="759"/>
      <c r="GLB1" s="759"/>
      <c r="GLC1" s="759"/>
      <c r="GLD1" s="759"/>
      <c r="GLE1" s="759"/>
      <c r="GLF1" s="759"/>
      <c r="GLG1" s="759"/>
      <c r="GLH1" s="759"/>
      <c r="GLI1" s="759"/>
      <c r="GLJ1" s="759"/>
      <c r="GLK1" s="759"/>
      <c r="GLL1" s="759"/>
      <c r="GLM1" s="759"/>
      <c r="GLN1" s="759"/>
      <c r="GLO1" s="759"/>
      <c r="GLP1" s="759"/>
      <c r="GLQ1" s="759"/>
      <c r="GLR1" s="759"/>
      <c r="GLS1" s="759"/>
      <c r="GLT1" s="759"/>
      <c r="GLU1" s="759"/>
      <c r="GLV1" s="759"/>
      <c r="GLW1" s="759"/>
      <c r="GLX1" s="759"/>
      <c r="GLY1" s="759"/>
      <c r="GLZ1" s="759"/>
      <c r="GMA1" s="759"/>
      <c r="GMB1" s="759"/>
      <c r="GMC1" s="759"/>
      <c r="GMD1" s="759"/>
      <c r="GME1" s="759"/>
      <c r="GMF1" s="759"/>
      <c r="GMG1" s="759"/>
      <c r="GMH1" s="759"/>
      <c r="GMI1" s="759"/>
      <c r="GMJ1" s="759"/>
      <c r="GMK1" s="759"/>
      <c r="GML1" s="759"/>
      <c r="GMM1" s="759"/>
      <c r="GMN1" s="759"/>
      <c r="GMO1" s="759"/>
      <c r="GMP1" s="759"/>
      <c r="GMQ1" s="759"/>
      <c r="GMR1" s="759"/>
      <c r="GMS1" s="759"/>
      <c r="GMT1" s="759"/>
      <c r="GMU1" s="759"/>
      <c r="GMV1" s="759"/>
      <c r="GMW1" s="759"/>
      <c r="GMX1" s="759"/>
      <c r="GMY1" s="759"/>
      <c r="GMZ1" s="759"/>
      <c r="GNA1" s="759"/>
      <c r="GNB1" s="759"/>
      <c r="GNC1" s="759"/>
      <c r="GND1" s="759"/>
      <c r="GNE1" s="759"/>
      <c r="GNF1" s="759"/>
      <c r="GNG1" s="759"/>
      <c r="GNH1" s="759"/>
      <c r="GNI1" s="759"/>
      <c r="GNJ1" s="759"/>
      <c r="GNK1" s="759"/>
      <c r="GNL1" s="759"/>
      <c r="GNM1" s="759"/>
      <c r="GNN1" s="759"/>
      <c r="GNO1" s="759"/>
      <c r="GNP1" s="759"/>
      <c r="GNQ1" s="759"/>
      <c r="GNR1" s="759"/>
      <c r="GNS1" s="759"/>
      <c r="GNT1" s="759"/>
      <c r="GNU1" s="759"/>
      <c r="GNV1" s="759"/>
      <c r="GNW1" s="759"/>
      <c r="GNX1" s="759"/>
      <c r="GNY1" s="759"/>
      <c r="GNZ1" s="759"/>
      <c r="GOA1" s="759"/>
      <c r="GOB1" s="759"/>
      <c r="GOC1" s="759"/>
      <c r="GOD1" s="759"/>
      <c r="GOE1" s="759"/>
      <c r="GOF1" s="759"/>
      <c r="GOG1" s="759"/>
      <c r="GOH1" s="759"/>
      <c r="GOI1" s="759"/>
      <c r="GOJ1" s="759"/>
      <c r="GOK1" s="759"/>
      <c r="GOL1" s="759"/>
      <c r="GOM1" s="759"/>
      <c r="GON1" s="759"/>
      <c r="GOO1" s="759"/>
      <c r="GOP1" s="759"/>
      <c r="GOQ1" s="759"/>
      <c r="GOR1" s="759"/>
      <c r="GOS1" s="759"/>
      <c r="GOT1" s="759"/>
      <c r="GOU1" s="759"/>
      <c r="GOV1" s="759"/>
      <c r="GOW1" s="759"/>
      <c r="GOX1" s="759"/>
      <c r="GOY1" s="759"/>
      <c r="GOZ1" s="759"/>
      <c r="GPA1" s="759"/>
      <c r="GPB1" s="759"/>
      <c r="GPC1" s="759"/>
      <c r="GPD1" s="759"/>
      <c r="GPE1" s="759"/>
      <c r="GPF1" s="759"/>
      <c r="GPG1" s="759"/>
      <c r="GPH1" s="759"/>
      <c r="GPI1" s="759"/>
      <c r="GPJ1" s="759"/>
      <c r="GPK1" s="759"/>
      <c r="GPL1" s="759"/>
      <c r="GPM1" s="759"/>
      <c r="GPN1" s="759"/>
      <c r="GPO1" s="759"/>
      <c r="GPP1" s="759"/>
      <c r="GPQ1" s="759"/>
      <c r="GPR1" s="759"/>
      <c r="GPS1" s="759"/>
      <c r="GPT1" s="759"/>
      <c r="GPU1" s="759"/>
      <c r="GPV1" s="759"/>
      <c r="GPW1" s="759"/>
      <c r="GPX1" s="759"/>
      <c r="GPY1" s="759"/>
      <c r="GPZ1" s="759"/>
      <c r="GQA1" s="759"/>
      <c r="GQB1" s="759"/>
      <c r="GQC1" s="759"/>
      <c r="GQD1" s="759"/>
      <c r="GQE1" s="759"/>
      <c r="GQF1" s="759"/>
      <c r="GQG1" s="759"/>
      <c r="GQH1" s="759"/>
      <c r="GQI1" s="759"/>
      <c r="GQJ1" s="759"/>
      <c r="GQK1" s="759"/>
      <c r="GQL1" s="759"/>
      <c r="GQM1" s="759"/>
      <c r="GQN1" s="759"/>
      <c r="GQO1" s="759"/>
      <c r="GQP1" s="759"/>
      <c r="GQQ1" s="759"/>
      <c r="GQR1" s="759"/>
      <c r="GQS1" s="759"/>
      <c r="GQT1" s="759"/>
      <c r="GQU1" s="759"/>
      <c r="GQV1" s="759"/>
      <c r="GQW1" s="759"/>
      <c r="GQX1" s="759"/>
      <c r="GQY1" s="759"/>
      <c r="GQZ1" s="759"/>
      <c r="GRA1" s="759"/>
      <c r="GRB1" s="759"/>
      <c r="GRC1" s="759"/>
      <c r="GRD1" s="759"/>
      <c r="GRE1" s="759"/>
      <c r="GRF1" s="759"/>
      <c r="GRG1" s="759"/>
      <c r="GRH1" s="759"/>
      <c r="GRI1" s="759"/>
      <c r="GRJ1" s="759"/>
      <c r="GRK1" s="759"/>
      <c r="GRL1" s="759"/>
      <c r="GRM1" s="759"/>
      <c r="GRN1" s="759"/>
      <c r="GRO1" s="759"/>
      <c r="GRP1" s="759"/>
      <c r="GRQ1" s="759"/>
      <c r="GRR1" s="759"/>
      <c r="GRS1" s="759"/>
      <c r="GRT1" s="759"/>
      <c r="GRU1" s="759"/>
      <c r="GRV1" s="759"/>
      <c r="GRW1" s="759"/>
      <c r="GRX1" s="759"/>
      <c r="GRY1" s="759"/>
      <c r="GRZ1" s="759"/>
      <c r="GSA1" s="759"/>
      <c r="GSB1" s="759"/>
      <c r="GSC1" s="759"/>
      <c r="GSD1" s="759"/>
      <c r="GSE1" s="759"/>
      <c r="GSF1" s="759"/>
      <c r="GSG1" s="759"/>
      <c r="GSH1" s="759"/>
      <c r="GSI1" s="759"/>
      <c r="GSJ1" s="759"/>
      <c r="GSK1" s="759"/>
      <c r="GSL1" s="759"/>
      <c r="GSM1" s="759"/>
      <c r="GSN1" s="759"/>
      <c r="GSO1" s="759"/>
      <c r="GSP1" s="759"/>
      <c r="GSQ1" s="759"/>
      <c r="GSR1" s="759"/>
      <c r="GSS1" s="759"/>
      <c r="GST1" s="759"/>
      <c r="GSU1" s="759"/>
      <c r="GSV1" s="759"/>
      <c r="GSW1" s="759"/>
      <c r="GSX1" s="759"/>
      <c r="GSY1" s="759"/>
      <c r="GSZ1" s="759"/>
      <c r="GTA1" s="759"/>
      <c r="GTB1" s="759"/>
      <c r="GTC1" s="759"/>
      <c r="GTD1" s="759"/>
      <c r="GTE1" s="759"/>
      <c r="GTF1" s="759"/>
      <c r="GTG1" s="759"/>
      <c r="GTH1" s="759"/>
      <c r="GTI1" s="759"/>
      <c r="GTJ1" s="759"/>
      <c r="GTK1" s="759"/>
      <c r="GTL1" s="759"/>
      <c r="GTM1" s="759"/>
      <c r="GTN1" s="759"/>
      <c r="GTO1" s="759"/>
      <c r="GTP1" s="759"/>
      <c r="GTQ1" s="759"/>
      <c r="GTR1" s="759"/>
      <c r="GTS1" s="759"/>
      <c r="GTT1" s="759"/>
      <c r="GTU1" s="759"/>
      <c r="GTV1" s="759"/>
      <c r="GTW1" s="759"/>
      <c r="GTX1" s="759"/>
      <c r="GTY1" s="759"/>
      <c r="GTZ1" s="759"/>
      <c r="GUA1" s="759"/>
      <c r="GUB1" s="759"/>
      <c r="GUC1" s="759"/>
      <c r="GUD1" s="759"/>
      <c r="GUE1" s="759"/>
      <c r="GUF1" s="759"/>
      <c r="GUG1" s="759"/>
      <c r="GUH1" s="759"/>
      <c r="GUI1" s="759"/>
      <c r="GUJ1" s="759"/>
      <c r="GUK1" s="759"/>
      <c r="GUL1" s="759"/>
      <c r="GUM1" s="759"/>
      <c r="GUN1" s="759"/>
      <c r="GUO1" s="759"/>
      <c r="GUP1" s="759"/>
      <c r="GUQ1" s="759"/>
      <c r="GUR1" s="759"/>
      <c r="GUS1" s="759"/>
      <c r="GUT1" s="759"/>
      <c r="GUU1" s="759"/>
      <c r="GUV1" s="759"/>
      <c r="GUW1" s="759"/>
      <c r="GUX1" s="759"/>
      <c r="GUY1" s="759"/>
      <c r="GUZ1" s="759"/>
      <c r="GVA1" s="759"/>
      <c r="GVB1" s="759"/>
      <c r="GVC1" s="759"/>
      <c r="GVD1" s="759"/>
      <c r="GVE1" s="759"/>
      <c r="GVF1" s="759"/>
      <c r="GVG1" s="759"/>
      <c r="GVH1" s="759"/>
      <c r="GVI1" s="759"/>
      <c r="GVJ1" s="759"/>
      <c r="GVK1" s="759"/>
      <c r="GVL1" s="759"/>
      <c r="GVM1" s="759"/>
      <c r="GVN1" s="759"/>
      <c r="GVO1" s="759"/>
      <c r="GVP1" s="759"/>
      <c r="GVQ1" s="759"/>
      <c r="GVR1" s="759"/>
      <c r="GVS1" s="759"/>
      <c r="GVT1" s="759"/>
      <c r="GVU1" s="759"/>
      <c r="GVV1" s="759"/>
      <c r="GVW1" s="759"/>
      <c r="GVX1" s="759"/>
      <c r="GVY1" s="759"/>
      <c r="GVZ1" s="759"/>
      <c r="GWA1" s="759"/>
      <c r="GWB1" s="759"/>
      <c r="GWC1" s="759"/>
      <c r="GWD1" s="759"/>
      <c r="GWE1" s="759"/>
      <c r="GWF1" s="759"/>
      <c r="GWG1" s="759"/>
      <c r="GWH1" s="759"/>
      <c r="GWI1" s="759"/>
      <c r="GWJ1" s="759"/>
      <c r="GWK1" s="759"/>
      <c r="GWL1" s="759"/>
      <c r="GWM1" s="759"/>
      <c r="GWN1" s="759"/>
      <c r="GWO1" s="759"/>
      <c r="GWP1" s="759"/>
      <c r="GWQ1" s="759"/>
      <c r="GWR1" s="759"/>
      <c r="GWS1" s="759"/>
      <c r="GWT1" s="759"/>
      <c r="GWU1" s="759"/>
      <c r="GWV1" s="759"/>
      <c r="GWW1" s="759"/>
      <c r="GWX1" s="759"/>
      <c r="GWY1" s="759"/>
      <c r="GWZ1" s="759"/>
      <c r="GXA1" s="759"/>
      <c r="GXB1" s="759"/>
      <c r="GXC1" s="759"/>
      <c r="GXD1" s="759"/>
      <c r="GXE1" s="759"/>
      <c r="GXF1" s="759"/>
      <c r="GXG1" s="759"/>
      <c r="GXH1" s="759"/>
      <c r="GXI1" s="759"/>
      <c r="GXJ1" s="759"/>
      <c r="GXK1" s="759"/>
      <c r="GXL1" s="759"/>
      <c r="GXM1" s="759"/>
      <c r="GXN1" s="759"/>
      <c r="GXO1" s="759"/>
      <c r="GXP1" s="759"/>
      <c r="GXQ1" s="759"/>
      <c r="GXR1" s="759"/>
      <c r="GXS1" s="759"/>
      <c r="GXT1" s="759"/>
      <c r="GXU1" s="759"/>
      <c r="GXV1" s="759"/>
      <c r="GXW1" s="759"/>
      <c r="GXX1" s="759"/>
      <c r="GXY1" s="759"/>
      <c r="GXZ1" s="759"/>
      <c r="GYA1" s="759"/>
      <c r="GYB1" s="759"/>
      <c r="GYC1" s="759"/>
      <c r="GYD1" s="759"/>
      <c r="GYE1" s="759"/>
      <c r="GYF1" s="759"/>
      <c r="GYG1" s="759"/>
      <c r="GYH1" s="759"/>
      <c r="GYI1" s="759"/>
      <c r="GYJ1" s="759"/>
      <c r="GYK1" s="759"/>
      <c r="GYL1" s="759"/>
      <c r="GYM1" s="759"/>
      <c r="GYN1" s="759"/>
      <c r="GYO1" s="759"/>
      <c r="GYP1" s="759"/>
      <c r="GYQ1" s="759"/>
      <c r="GYR1" s="759"/>
      <c r="GYS1" s="759"/>
      <c r="GYT1" s="759"/>
      <c r="GYU1" s="759"/>
      <c r="GYV1" s="759"/>
      <c r="GYW1" s="759"/>
      <c r="GYX1" s="759"/>
      <c r="GYY1" s="759"/>
      <c r="GYZ1" s="759"/>
      <c r="GZA1" s="759"/>
      <c r="GZB1" s="759"/>
      <c r="GZC1" s="759"/>
      <c r="GZD1" s="759"/>
      <c r="GZE1" s="759"/>
      <c r="GZF1" s="759"/>
      <c r="GZG1" s="759"/>
      <c r="GZH1" s="759"/>
      <c r="GZI1" s="759"/>
      <c r="GZJ1" s="759"/>
      <c r="GZK1" s="759"/>
      <c r="GZL1" s="759"/>
      <c r="GZM1" s="759"/>
      <c r="GZN1" s="759"/>
      <c r="GZO1" s="759"/>
      <c r="GZP1" s="759"/>
      <c r="GZQ1" s="759"/>
      <c r="GZR1" s="759"/>
      <c r="GZS1" s="759"/>
      <c r="GZT1" s="759"/>
      <c r="GZU1" s="759"/>
      <c r="GZV1" s="759"/>
      <c r="GZW1" s="759"/>
      <c r="GZX1" s="759"/>
      <c r="GZY1" s="759"/>
      <c r="GZZ1" s="759"/>
      <c r="HAA1" s="759"/>
      <c r="HAB1" s="759"/>
      <c r="HAC1" s="759"/>
      <c r="HAD1" s="759"/>
      <c r="HAE1" s="759"/>
      <c r="HAF1" s="759"/>
      <c r="HAG1" s="759"/>
      <c r="HAH1" s="759"/>
      <c r="HAI1" s="759"/>
      <c r="HAJ1" s="759"/>
      <c r="HAK1" s="759"/>
      <c r="HAL1" s="759"/>
      <c r="HAM1" s="759"/>
      <c r="HAN1" s="759"/>
      <c r="HAO1" s="759"/>
      <c r="HAP1" s="759"/>
      <c r="HAQ1" s="759"/>
      <c r="HAR1" s="759"/>
      <c r="HAS1" s="759"/>
      <c r="HAT1" s="759"/>
      <c r="HAU1" s="759"/>
      <c r="HAV1" s="759"/>
      <c r="HAW1" s="759"/>
      <c r="HAX1" s="759"/>
      <c r="HAY1" s="759"/>
      <c r="HAZ1" s="759"/>
      <c r="HBA1" s="759"/>
      <c r="HBB1" s="759"/>
      <c r="HBC1" s="759"/>
      <c r="HBD1" s="759"/>
      <c r="HBE1" s="759"/>
      <c r="HBF1" s="759"/>
      <c r="HBG1" s="759"/>
      <c r="HBH1" s="759"/>
      <c r="HBI1" s="759"/>
      <c r="HBJ1" s="759"/>
      <c r="HBK1" s="759"/>
      <c r="HBL1" s="759"/>
      <c r="HBM1" s="759"/>
      <c r="HBN1" s="759"/>
      <c r="HBO1" s="759"/>
      <c r="HBP1" s="759"/>
      <c r="HBQ1" s="759"/>
      <c r="HBR1" s="759"/>
      <c r="HBS1" s="759"/>
      <c r="HBT1" s="759"/>
      <c r="HBU1" s="759"/>
      <c r="HBV1" s="759"/>
      <c r="HBW1" s="759"/>
      <c r="HBX1" s="759"/>
      <c r="HBY1" s="759"/>
      <c r="HBZ1" s="759"/>
      <c r="HCA1" s="759"/>
      <c r="HCB1" s="759"/>
      <c r="HCC1" s="759"/>
      <c r="HCD1" s="759"/>
      <c r="HCE1" s="759"/>
      <c r="HCF1" s="759"/>
      <c r="HCG1" s="759"/>
      <c r="HCH1" s="759"/>
      <c r="HCI1" s="759"/>
      <c r="HCJ1" s="759"/>
      <c r="HCK1" s="759"/>
      <c r="HCL1" s="759"/>
      <c r="HCM1" s="759"/>
      <c r="HCN1" s="759"/>
      <c r="HCO1" s="759"/>
      <c r="HCP1" s="759"/>
      <c r="HCQ1" s="759"/>
      <c r="HCR1" s="759"/>
      <c r="HCS1" s="759"/>
      <c r="HCT1" s="759"/>
      <c r="HCU1" s="759"/>
      <c r="HCV1" s="759"/>
      <c r="HCW1" s="759"/>
      <c r="HCX1" s="759"/>
      <c r="HCY1" s="759"/>
      <c r="HCZ1" s="759"/>
      <c r="HDA1" s="759"/>
      <c r="HDB1" s="759"/>
      <c r="HDC1" s="759"/>
      <c r="HDD1" s="759"/>
      <c r="HDE1" s="759"/>
      <c r="HDF1" s="759"/>
      <c r="HDG1" s="759"/>
      <c r="HDH1" s="759"/>
      <c r="HDI1" s="759"/>
      <c r="HDJ1" s="759"/>
      <c r="HDK1" s="759"/>
      <c r="HDL1" s="759"/>
      <c r="HDM1" s="759"/>
      <c r="HDN1" s="759"/>
      <c r="HDO1" s="759"/>
      <c r="HDP1" s="759"/>
      <c r="HDQ1" s="759"/>
      <c r="HDR1" s="759"/>
      <c r="HDS1" s="759"/>
      <c r="HDT1" s="759"/>
      <c r="HDU1" s="759"/>
      <c r="HDV1" s="759"/>
      <c r="HDW1" s="759"/>
      <c r="HDX1" s="759"/>
      <c r="HDY1" s="759"/>
      <c r="HDZ1" s="759"/>
      <c r="HEA1" s="759"/>
      <c r="HEB1" s="759"/>
      <c r="HEC1" s="759"/>
      <c r="HED1" s="759"/>
      <c r="HEE1" s="759"/>
      <c r="HEF1" s="759"/>
      <c r="HEG1" s="759"/>
      <c r="HEH1" s="759"/>
      <c r="HEI1" s="759"/>
      <c r="HEJ1" s="759"/>
      <c r="HEK1" s="759"/>
      <c r="HEL1" s="759"/>
      <c r="HEM1" s="759"/>
      <c r="HEN1" s="759"/>
      <c r="HEO1" s="759"/>
      <c r="HEP1" s="759"/>
      <c r="HEQ1" s="759"/>
      <c r="HER1" s="759"/>
      <c r="HES1" s="759"/>
      <c r="HET1" s="759"/>
      <c r="HEU1" s="759"/>
      <c r="HEV1" s="759"/>
      <c r="HEW1" s="759"/>
      <c r="HEX1" s="759"/>
      <c r="HEY1" s="759"/>
      <c r="HEZ1" s="759"/>
      <c r="HFA1" s="759"/>
      <c r="HFB1" s="759"/>
      <c r="HFC1" s="759"/>
      <c r="HFD1" s="759"/>
      <c r="HFE1" s="759"/>
      <c r="HFF1" s="759"/>
      <c r="HFG1" s="759"/>
      <c r="HFH1" s="759"/>
      <c r="HFI1" s="759"/>
      <c r="HFJ1" s="759"/>
      <c r="HFK1" s="759"/>
      <c r="HFL1" s="759"/>
      <c r="HFM1" s="759"/>
      <c r="HFN1" s="759"/>
      <c r="HFO1" s="759"/>
      <c r="HFP1" s="759"/>
      <c r="HFQ1" s="759"/>
      <c r="HFR1" s="759"/>
      <c r="HFS1" s="759"/>
      <c r="HFT1" s="759"/>
      <c r="HFU1" s="759"/>
      <c r="HFV1" s="759"/>
      <c r="HFW1" s="759"/>
      <c r="HFX1" s="759"/>
      <c r="HFY1" s="759"/>
      <c r="HFZ1" s="759"/>
      <c r="HGA1" s="759"/>
      <c r="HGB1" s="759"/>
      <c r="HGC1" s="759"/>
      <c r="HGD1" s="759"/>
      <c r="HGE1" s="759"/>
      <c r="HGF1" s="759"/>
      <c r="HGG1" s="759"/>
      <c r="HGH1" s="759"/>
      <c r="HGI1" s="759"/>
      <c r="HGJ1" s="759"/>
      <c r="HGK1" s="759"/>
      <c r="HGL1" s="759"/>
      <c r="HGM1" s="759"/>
      <c r="HGN1" s="759"/>
      <c r="HGO1" s="759"/>
      <c r="HGP1" s="759"/>
      <c r="HGQ1" s="759"/>
      <c r="HGR1" s="759"/>
      <c r="HGS1" s="759"/>
      <c r="HGT1" s="759"/>
      <c r="HGU1" s="759"/>
      <c r="HGV1" s="759"/>
      <c r="HGW1" s="759"/>
      <c r="HGX1" s="759"/>
      <c r="HGY1" s="759"/>
      <c r="HGZ1" s="759"/>
      <c r="HHA1" s="759"/>
      <c r="HHB1" s="759"/>
      <c r="HHC1" s="759"/>
      <c r="HHD1" s="759"/>
      <c r="HHE1" s="759"/>
      <c r="HHF1" s="759"/>
      <c r="HHG1" s="759"/>
      <c r="HHH1" s="759"/>
      <c r="HHI1" s="759"/>
      <c r="HHJ1" s="759"/>
      <c r="HHK1" s="759"/>
      <c r="HHL1" s="759"/>
      <c r="HHM1" s="759"/>
      <c r="HHN1" s="759"/>
      <c r="HHO1" s="759"/>
      <c r="HHP1" s="759"/>
      <c r="HHQ1" s="759"/>
      <c r="HHR1" s="759"/>
      <c r="HHS1" s="759"/>
      <c r="HHT1" s="759"/>
      <c r="HHU1" s="759"/>
      <c r="HHV1" s="759"/>
      <c r="HHW1" s="759"/>
      <c r="HHX1" s="759"/>
      <c r="HHY1" s="759"/>
      <c r="HHZ1" s="759"/>
      <c r="HIA1" s="759"/>
      <c r="HIB1" s="759"/>
      <c r="HIC1" s="759"/>
      <c r="HID1" s="759"/>
      <c r="HIE1" s="759"/>
      <c r="HIF1" s="759"/>
      <c r="HIG1" s="759"/>
      <c r="HIH1" s="759"/>
      <c r="HII1" s="759"/>
      <c r="HIJ1" s="759"/>
      <c r="HIK1" s="759"/>
      <c r="HIL1" s="759"/>
      <c r="HIM1" s="759"/>
      <c r="HIN1" s="759"/>
      <c r="HIO1" s="759"/>
      <c r="HIP1" s="759"/>
      <c r="HIQ1" s="759"/>
      <c r="HIR1" s="759"/>
      <c r="HIS1" s="759"/>
      <c r="HIT1" s="759"/>
      <c r="HIU1" s="759"/>
      <c r="HIV1" s="759"/>
      <c r="HIW1" s="759"/>
      <c r="HIX1" s="759"/>
      <c r="HIY1" s="759"/>
      <c r="HIZ1" s="759"/>
      <c r="HJA1" s="759"/>
      <c r="HJB1" s="759"/>
      <c r="HJC1" s="759"/>
      <c r="HJD1" s="759"/>
      <c r="HJE1" s="759"/>
      <c r="HJF1" s="759"/>
      <c r="HJG1" s="759"/>
      <c r="HJH1" s="759"/>
      <c r="HJI1" s="759"/>
      <c r="HJJ1" s="759"/>
      <c r="HJK1" s="759"/>
      <c r="HJL1" s="759"/>
      <c r="HJM1" s="759"/>
      <c r="HJN1" s="759"/>
      <c r="HJO1" s="759"/>
      <c r="HJP1" s="759"/>
      <c r="HJQ1" s="759"/>
      <c r="HJR1" s="759"/>
      <c r="HJS1" s="759"/>
      <c r="HJT1" s="759"/>
      <c r="HJU1" s="759"/>
      <c r="HJV1" s="759"/>
      <c r="HJW1" s="759"/>
      <c r="HJX1" s="759"/>
      <c r="HJY1" s="759"/>
      <c r="HJZ1" s="759"/>
      <c r="HKA1" s="759"/>
      <c r="HKB1" s="759"/>
      <c r="HKC1" s="759"/>
      <c r="HKD1" s="759"/>
      <c r="HKE1" s="759"/>
      <c r="HKF1" s="759"/>
      <c r="HKG1" s="759"/>
      <c r="HKH1" s="759"/>
      <c r="HKI1" s="759"/>
      <c r="HKJ1" s="759"/>
      <c r="HKK1" s="759"/>
      <c r="HKL1" s="759"/>
      <c r="HKM1" s="759"/>
      <c r="HKN1" s="759"/>
      <c r="HKO1" s="759"/>
      <c r="HKP1" s="759"/>
      <c r="HKQ1" s="759"/>
      <c r="HKR1" s="759"/>
      <c r="HKS1" s="759"/>
      <c r="HKT1" s="759"/>
      <c r="HKU1" s="759"/>
      <c r="HKV1" s="759"/>
      <c r="HKW1" s="759"/>
      <c r="HKX1" s="759"/>
      <c r="HKY1" s="759"/>
      <c r="HKZ1" s="759"/>
      <c r="HLA1" s="759"/>
      <c r="HLB1" s="759"/>
      <c r="HLC1" s="759"/>
      <c r="HLD1" s="759"/>
      <c r="HLE1" s="759"/>
      <c r="HLF1" s="759"/>
      <c r="HLG1" s="759"/>
      <c r="HLH1" s="759"/>
      <c r="HLI1" s="759"/>
      <c r="HLJ1" s="759"/>
      <c r="HLK1" s="759"/>
      <c r="HLL1" s="759"/>
      <c r="HLM1" s="759"/>
      <c r="HLN1" s="759"/>
      <c r="HLO1" s="759"/>
      <c r="HLP1" s="759"/>
      <c r="HLQ1" s="759"/>
      <c r="HLR1" s="759"/>
      <c r="HLS1" s="759"/>
      <c r="HLT1" s="759"/>
      <c r="HLU1" s="759"/>
      <c r="HLV1" s="759"/>
      <c r="HLW1" s="759"/>
      <c r="HLX1" s="759"/>
      <c r="HLY1" s="759"/>
      <c r="HLZ1" s="759"/>
      <c r="HMA1" s="759"/>
      <c r="HMB1" s="759"/>
      <c r="HMC1" s="759"/>
      <c r="HMD1" s="759"/>
      <c r="HME1" s="759"/>
      <c r="HMF1" s="759"/>
      <c r="HMG1" s="759"/>
      <c r="HMH1" s="759"/>
      <c r="HMI1" s="759"/>
      <c r="HMJ1" s="759"/>
      <c r="HMK1" s="759"/>
      <c r="HML1" s="759"/>
      <c r="HMM1" s="759"/>
      <c r="HMN1" s="759"/>
      <c r="HMO1" s="759"/>
      <c r="HMP1" s="759"/>
      <c r="HMQ1" s="759"/>
      <c r="HMR1" s="759"/>
      <c r="HMS1" s="759"/>
      <c r="HMT1" s="759"/>
      <c r="HMU1" s="759"/>
      <c r="HMV1" s="759"/>
      <c r="HMW1" s="759"/>
      <c r="HMX1" s="759"/>
      <c r="HMY1" s="759"/>
      <c r="HMZ1" s="759"/>
      <c r="HNA1" s="759"/>
      <c r="HNB1" s="759"/>
      <c r="HNC1" s="759"/>
      <c r="HND1" s="759"/>
      <c r="HNE1" s="759"/>
      <c r="HNF1" s="759"/>
      <c r="HNG1" s="759"/>
      <c r="HNH1" s="759"/>
      <c r="HNI1" s="759"/>
      <c r="HNJ1" s="759"/>
      <c r="HNK1" s="759"/>
      <c r="HNL1" s="759"/>
      <c r="HNM1" s="759"/>
      <c r="HNN1" s="759"/>
      <c r="HNO1" s="759"/>
      <c r="HNP1" s="759"/>
      <c r="HNQ1" s="759"/>
      <c r="HNR1" s="759"/>
      <c r="HNS1" s="759"/>
      <c r="HNT1" s="759"/>
      <c r="HNU1" s="759"/>
      <c r="HNV1" s="759"/>
      <c r="HNW1" s="759"/>
      <c r="HNX1" s="759"/>
      <c r="HNY1" s="759"/>
      <c r="HNZ1" s="759"/>
      <c r="HOA1" s="759"/>
      <c r="HOB1" s="759"/>
      <c r="HOC1" s="759"/>
      <c r="HOD1" s="759"/>
      <c r="HOE1" s="759"/>
      <c r="HOF1" s="759"/>
      <c r="HOG1" s="759"/>
      <c r="HOH1" s="759"/>
      <c r="HOI1" s="759"/>
      <c r="HOJ1" s="759"/>
      <c r="HOK1" s="759"/>
      <c r="HOL1" s="759"/>
      <c r="HOM1" s="759"/>
      <c r="HON1" s="759"/>
      <c r="HOO1" s="759"/>
      <c r="HOP1" s="759"/>
      <c r="HOQ1" s="759"/>
      <c r="HOR1" s="759"/>
      <c r="HOS1" s="759"/>
      <c r="HOT1" s="759"/>
      <c r="HOU1" s="759"/>
      <c r="HOV1" s="759"/>
      <c r="HOW1" s="759"/>
      <c r="HOX1" s="759"/>
      <c r="HOY1" s="759"/>
      <c r="HOZ1" s="759"/>
      <c r="HPA1" s="759"/>
      <c r="HPB1" s="759"/>
      <c r="HPC1" s="759"/>
      <c r="HPD1" s="759"/>
      <c r="HPE1" s="759"/>
      <c r="HPF1" s="759"/>
      <c r="HPG1" s="759"/>
      <c r="HPH1" s="759"/>
      <c r="HPI1" s="759"/>
      <c r="HPJ1" s="759"/>
      <c r="HPK1" s="759"/>
      <c r="HPL1" s="759"/>
      <c r="HPM1" s="759"/>
      <c r="HPN1" s="759"/>
      <c r="HPO1" s="759"/>
      <c r="HPP1" s="759"/>
      <c r="HPQ1" s="759"/>
      <c r="HPR1" s="759"/>
      <c r="HPS1" s="759"/>
      <c r="HPT1" s="759"/>
      <c r="HPU1" s="759"/>
      <c r="HPV1" s="759"/>
      <c r="HPW1" s="759"/>
      <c r="HPX1" s="759"/>
      <c r="HPY1" s="759"/>
      <c r="HPZ1" s="759"/>
      <c r="HQA1" s="759"/>
      <c r="HQB1" s="759"/>
      <c r="HQC1" s="759"/>
      <c r="HQD1" s="759"/>
      <c r="HQE1" s="759"/>
      <c r="HQF1" s="759"/>
      <c r="HQG1" s="759"/>
      <c r="HQH1" s="759"/>
      <c r="HQI1" s="759"/>
      <c r="HQJ1" s="759"/>
      <c r="HQK1" s="759"/>
      <c r="HQL1" s="759"/>
      <c r="HQM1" s="759"/>
      <c r="HQN1" s="759"/>
      <c r="HQO1" s="759"/>
      <c r="HQP1" s="759"/>
      <c r="HQQ1" s="759"/>
      <c r="HQR1" s="759"/>
      <c r="HQS1" s="759"/>
      <c r="HQT1" s="759"/>
      <c r="HQU1" s="759"/>
      <c r="HQV1" s="759"/>
      <c r="HQW1" s="759"/>
      <c r="HQX1" s="759"/>
      <c r="HQY1" s="759"/>
      <c r="HQZ1" s="759"/>
      <c r="HRA1" s="759"/>
      <c r="HRB1" s="759"/>
      <c r="HRC1" s="759"/>
      <c r="HRD1" s="759"/>
      <c r="HRE1" s="759"/>
      <c r="HRF1" s="759"/>
      <c r="HRG1" s="759"/>
      <c r="HRH1" s="759"/>
      <c r="HRI1" s="759"/>
      <c r="HRJ1" s="759"/>
      <c r="HRK1" s="759"/>
      <c r="HRL1" s="759"/>
      <c r="HRM1" s="759"/>
      <c r="HRN1" s="759"/>
      <c r="HRO1" s="759"/>
      <c r="HRP1" s="759"/>
      <c r="HRQ1" s="759"/>
      <c r="HRR1" s="759"/>
      <c r="HRS1" s="759"/>
      <c r="HRT1" s="759"/>
      <c r="HRU1" s="759"/>
      <c r="HRV1" s="759"/>
      <c r="HRW1" s="759"/>
      <c r="HRX1" s="759"/>
      <c r="HRY1" s="759"/>
      <c r="HRZ1" s="759"/>
      <c r="HSA1" s="759"/>
      <c r="HSB1" s="759"/>
      <c r="HSC1" s="759"/>
      <c r="HSD1" s="759"/>
      <c r="HSE1" s="759"/>
      <c r="HSF1" s="759"/>
      <c r="HSG1" s="759"/>
      <c r="HSH1" s="759"/>
      <c r="HSI1" s="759"/>
      <c r="HSJ1" s="759"/>
      <c r="HSK1" s="759"/>
      <c r="HSL1" s="759"/>
      <c r="HSM1" s="759"/>
      <c r="HSN1" s="759"/>
      <c r="HSO1" s="759"/>
      <c r="HSP1" s="759"/>
      <c r="HSQ1" s="759"/>
      <c r="HSR1" s="759"/>
      <c r="HSS1" s="759"/>
      <c r="HST1" s="759"/>
      <c r="HSU1" s="759"/>
      <c r="HSV1" s="759"/>
      <c r="HSW1" s="759"/>
      <c r="HSX1" s="759"/>
      <c r="HSY1" s="759"/>
      <c r="HSZ1" s="759"/>
      <c r="HTA1" s="759"/>
      <c r="HTB1" s="759"/>
      <c r="HTC1" s="759"/>
      <c r="HTD1" s="759"/>
      <c r="HTE1" s="759"/>
      <c r="HTF1" s="759"/>
      <c r="HTG1" s="759"/>
      <c r="HTH1" s="759"/>
      <c r="HTI1" s="759"/>
      <c r="HTJ1" s="759"/>
      <c r="HTK1" s="759"/>
      <c r="HTL1" s="759"/>
      <c r="HTM1" s="759"/>
      <c r="HTN1" s="759"/>
      <c r="HTO1" s="759"/>
      <c r="HTP1" s="759"/>
      <c r="HTQ1" s="759"/>
      <c r="HTR1" s="759"/>
      <c r="HTS1" s="759"/>
      <c r="HTT1" s="759"/>
      <c r="HTU1" s="759"/>
      <c r="HTV1" s="759"/>
      <c r="HTW1" s="759"/>
      <c r="HTX1" s="759"/>
      <c r="HTY1" s="759"/>
      <c r="HTZ1" s="759"/>
      <c r="HUA1" s="759"/>
      <c r="HUB1" s="759"/>
      <c r="HUC1" s="759"/>
      <c r="HUD1" s="759"/>
      <c r="HUE1" s="759"/>
      <c r="HUF1" s="759"/>
      <c r="HUG1" s="759"/>
      <c r="HUH1" s="759"/>
      <c r="HUI1" s="759"/>
      <c r="HUJ1" s="759"/>
      <c r="HUK1" s="759"/>
      <c r="HUL1" s="759"/>
      <c r="HUM1" s="759"/>
      <c r="HUN1" s="759"/>
      <c r="HUO1" s="759"/>
      <c r="HUP1" s="759"/>
      <c r="HUQ1" s="759"/>
      <c r="HUR1" s="759"/>
      <c r="HUS1" s="759"/>
      <c r="HUT1" s="759"/>
      <c r="HUU1" s="759"/>
      <c r="HUV1" s="759"/>
      <c r="HUW1" s="759"/>
      <c r="HUX1" s="759"/>
      <c r="HUY1" s="759"/>
      <c r="HUZ1" s="759"/>
      <c r="HVA1" s="759"/>
      <c r="HVB1" s="759"/>
      <c r="HVC1" s="759"/>
      <c r="HVD1" s="759"/>
      <c r="HVE1" s="759"/>
      <c r="HVF1" s="759"/>
      <c r="HVG1" s="759"/>
      <c r="HVH1" s="759"/>
      <c r="HVI1" s="759"/>
      <c r="HVJ1" s="759"/>
      <c r="HVK1" s="759"/>
      <c r="HVL1" s="759"/>
      <c r="HVM1" s="759"/>
      <c r="HVN1" s="759"/>
      <c r="HVO1" s="759"/>
      <c r="HVP1" s="759"/>
      <c r="HVQ1" s="759"/>
      <c r="HVR1" s="759"/>
      <c r="HVS1" s="759"/>
      <c r="HVT1" s="759"/>
      <c r="HVU1" s="759"/>
      <c r="HVV1" s="759"/>
      <c r="HVW1" s="759"/>
      <c r="HVX1" s="759"/>
      <c r="HVY1" s="759"/>
      <c r="HVZ1" s="759"/>
      <c r="HWA1" s="759"/>
      <c r="HWB1" s="759"/>
      <c r="HWC1" s="759"/>
      <c r="HWD1" s="759"/>
      <c r="HWE1" s="759"/>
      <c r="HWF1" s="759"/>
      <c r="HWG1" s="759"/>
      <c r="HWH1" s="759"/>
      <c r="HWI1" s="759"/>
      <c r="HWJ1" s="759"/>
      <c r="HWK1" s="759"/>
      <c r="HWL1" s="759"/>
      <c r="HWM1" s="759"/>
      <c r="HWN1" s="759"/>
      <c r="HWO1" s="759"/>
      <c r="HWP1" s="759"/>
      <c r="HWQ1" s="759"/>
      <c r="HWR1" s="759"/>
      <c r="HWS1" s="759"/>
      <c r="HWT1" s="759"/>
      <c r="HWU1" s="759"/>
      <c r="HWV1" s="759"/>
      <c r="HWW1" s="759"/>
      <c r="HWX1" s="759"/>
      <c r="HWY1" s="759"/>
      <c r="HWZ1" s="759"/>
      <c r="HXA1" s="759"/>
      <c r="HXB1" s="759"/>
      <c r="HXC1" s="759"/>
      <c r="HXD1" s="759"/>
      <c r="HXE1" s="759"/>
      <c r="HXF1" s="759"/>
      <c r="HXG1" s="759"/>
      <c r="HXH1" s="759"/>
      <c r="HXI1" s="759"/>
      <c r="HXJ1" s="759"/>
      <c r="HXK1" s="759"/>
      <c r="HXL1" s="759"/>
      <c r="HXM1" s="759"/>
      <c r="HXN1" s="759"/>
      <c r="HXO1" s="759"/>
      <c r="HXP1" s="759"/>
      <c r="HXQ1" s="759"/>
      <c r="HXR1" s="759"/>
      <c r="HXS1" s="759"/>
      <c r="HXT1" s="759"/>
      <c r="HXU1" s="759"/>
      <c r="HXV1" s="759"/>
      <c r="HXW1" s="759"/>
      <c r="HXX1" s="759"/>
      <c r="HXY1" s="759"/>
      <c r="HXZ1" s="759"/>
      <c r="HYA1" s="759"/>
      <c r="HYB1" s="759"/>
      <c r="HYC1" s="759"/>
      <c r="HYD1" s="759"/>
      <c r="HYE1" s="759"/>
      <c r="HYF1" s="759"/>
      <c r="HYG1" s="759"/>
      <c r="HYH1" s="759"/>
      <c r="HYI1" s="759"/>
      <c r="HYJ1" s="759"/>
      <c r="HYK1" s="759"/>
      <c r="HYL1" s="759"/>
      <c r="HYM1" s="759"/>
      <c r="HYN1" s="759"/>
      <c r="HYO1" s="759"/>
      <c r="HYP1" s="759"/>
      <c r="HYQ1" s="759"/>
      <c r="HYR1" s="759"/>
      <c r="HYS1" s="759"/>
      <c r="HYT1" s="759"/>
      <c r="HYU1" s="759"/>
      <c r="HYV1" s="759"/>
      <c r="HYW1" s="759"/>
      <c r="HYX1" s="759"/>
      <c r="HYY1" s="759"/>
      <c r="HYZ1" s="759"/>
      <c r="HZA1" s="759"/>
      <c r="HZB1" s="759"/>
      <c r="HZC1" s="759"/>
      <c r="HZD1" s="759"/>
      <c r="HZE1" s="759"/>
      <c r="HZF1" s="759"/>
      <c r="HZG1" s="759"/>
      <c r="HZH1" s="759"/>
      <c r="HZI1" s="759"/>
      <c r="HZJ1" s="759"/>
      <c r="HZK1" s="759"/>
      <c r="HZL1" s="759"/>
      <c r="HZM1" s="759"/>
      <c r="HZN1" s="759"/>
      <c r="HZO1" s="759"/>
      <c r="HZP1" s="759"/>
      <c r="HZQ1" s="759"/>
      <c r="HZR1" s="759"/>
      <c r="HZS1" s="759"/>
      <c r="HZT1" s="759"/>
      <c r="HZU1" s="759"/>
      <c r="HZV1" s="759"/>
      <c r="HZW1" s="759"/>
      <c r="HZX1" s="759"/>
      <c r="HZY1" s="759"/>
      <c r="HZZ1" s="759"/>
      <c r="IAA1" s="759"/>
      <c r="IAB1" s="759"/>
      <c r="IAC1" s="759"/>
      <c r="IAD1" s="759"/>
      <c r="IAE1" s="759"/>
      <c r="IAF1" s="759"/>
      <c r="IAG1" s="759"/>
      <c r="IAH1" s="759"/>
      <c r="IAI1" s="759"/>
      <c r="IAJ1" s="759"/>
      <c r="IAK1" s="759"/>
      <c r="IAL1" s="759"/>
      <c r="IAM1" s="759"/>
      <c r="IAN1" s="759"/>
      <c r="IAO1" s="759"/>
      <c r="IAP1" s="759"/>
      <c r="IAQ1" s="759"/>
      <c r="IAR1" s="759"/>
      <c r="IAS1" s="759"/>
      <c r="IAT1" s="759"/>
      <c r="IAU1" s="759"/>
      <c r="IAV1" s="759"/>
      <c r="IAW1" s="759"/>
      <c r="IAX1" s="759"/>
      <c r="IAY1" s="759"/>
      <c r="IAZ1" s="759"/>
      <c r="IBA1" s="759"/>
      <c r="IBB1" s="759"/>
      <c r="IBC1" s="759"/>
      <c r="IBD1" s="759"/>
      <c r="IBE1" s="759"/>
      <c r="IBF1" s="759"/>
      <c r="IBG1" s="759"/>
      <c r="IBH1" s="759"/>
      <c r="IBI1" s="759"/>
      <c r="IBJ1" s="759"/>
      <c r="IBK1" s="759"/>
      <c r="IBL1" s="759"/>
      <c r="IBM1" s="759"/>
      <c r="IBN1" s="759"/>
      <c r="IBO1" s="759"/>
      <c r="IBP1" s="759"/>
      <c r="IBQ1" s="759"/>
      <c r="IBR1" s="759"/>
      <c r="IBS1" s="759"/>
      <c r="IBT1" s="759"/>
      <c r="IBU1" s="759"/>
      <c r="IBV1" s="759"/>
      <c r="IBW1" s="759"/>
      <c r="IBX1" s="759"/>
      <c r="IBY1" s="759"/>
      <c r="IBZ1" s="759"/>
      <c r="ICA1" s="759"/>
      <c r="ICB1" s="759"/>
      <c r="ICC1" s="759"/>
      <c r="ICD1" s="759"/>
      <c r="ICE1" s="759"/>
      <c r="ICF1" s="759"/>
      <c r="ICG1" s="759"/>
      <c r="ICH1" s="759"/>
      <c r="ICI1" s="759"/>
      <c r="ICJ1" s="759"/>
      <c r="ICK1" s="759"/>
      <c r="ICL1" s="759"/>
      <c r="ICM1" s="759"/>
      <c r="ICN1" s="759"/>
      <c r="ICO1" s="759"/>
      <c r="ICP1" s="759"/>
      <c r="ICQ1" s="759"/>
      <c r="ICR1" s="759"/>
      <c r="ICS1" s="759"/>
      <c r="ICT1" s="759"/>
      <c r="ICU1" s="759"/>
      <c r="ICV1" s="759"/>
      <c r="ICW1" s="759"/>
      <c r="ICX1" s="759"/>
      <c r="ICY1" s="759"/>
      <c r="ICZ1" s="759"/>
      <c r="IDA1" s="759"/>
      <c r="IDB1" s="759"/>
      <c r="IDC1" s="759"/>
      <c r="IDD1" s="759"/>
      <c r="IDE1" s="759"/>
      <c r="IDF1" s="759"/>
      <c r="IDG1" s="759"/>
      <c r="IDH1" s="759"/>
      <c r="IDI1" s="759"/>
      <c r="IDJ1" s="759"/>
      <c r="IDK1" s="759"/>
      <c r="IDL1" s="759"/>
      <c r="IDM1" s="759"/>
      <c r="IDN1" s="759"/>
      <c r="IDO1" s="759"/>
      <c r="IDP1" s="759"/>
      <c r="IDQ1" s="759"/>
      <c r="IDR1" s="759"/>
      <c r="IDS1" s="759"/>
      <c r="IDT1" s="759"/>
      <c r="IDU1" s="759"/>
      <c r="IDV1" s="759"/>
      <c r="IDW1" s="759"/>
      <c r="IDX1" s="759"/>
      <c r="IDY1" s="759"/>
      <c r="IDZ1" s="759"/>
      <c r="IEA1" s="759"/>
      <c r="IEB1" s="759"/>
      <c r="IEC1" s="759"/>
      <c r="IED1" s="759"/>
      <c r="IEE1" s="759"/>
      <c r="IEF1" s="759"/>
      <c r="IEG1" s="759"/>
      <c r="IEH1" s="759"/>
      <c r="IEI1" s="759"/>
      <c r="IEJ1" s="759"/>
      <c r="IEK1" s="759"/>
      <c r="IEL1" s="759"/>
      <c r="IEM1" s="759"/>
      <c r="IEN1" s="759"/>
      <c r="IEO1" s="759"/>
      <c r="IEP1" s="759"/>
      <c r="IEQ1" s="759"/>
      <c r="IER1" s="759"/>
      <c r="IES1" s="759"/>
      <c r="IET1" s="759"/>
      <c r="IEU1" s="759"/>
      <c r="IEV1" s="759"/>
      <c r="IEW1" s="759"/>
      <c r="IEX1" s="759"/>
      <c r="IEY1" s="759"/>
      <c r="IEZ1" s="759"/>
      <c r="IFA1" s="759"/>
      <c r="IFB1" s="759"/>
      <c r="IFC1" s="759"/>
      <c r="IFD1" s="759"/>
      <c r="IFE1" s="759"/>
      <c r="IFF1" s="759"/>
      <c r="IFG1" s="759"/>
      <c r="IFH1" s="759"/>
      <c r="IFI1" s="759"/>
      <c r="IFJ1" s="759"/>
      <c r="IFK1" s="759"/>
      <c r="IFL1" s="759"/>
      <c r="IFM1" s="759"/>
      <c r="IFN1" s="759"/>
      <c r="IFO1" s="759"/>
      <c r="IFP1" s="759"/>
      <c r="IFQ1" s="759"/>
      <c r="IFR1" s="759"/>
      <c r="IFS1" s="759"/>
      <c r="IFT1" s="759"/>
      <c r="IFU1" s="759"/>
      <c r="IFV1" s="759"/>
      <c r="IFW1" s="759"/>
      <c r="IFX1" s="759"/>
      <c r="IFY1" s="759"/>
      <c r="IFZ1" s="759"/>
      <c r="IGA1" s="759"/>
      <c r="IGB1" s="759"/>
      <c r="IGC1" s="759"/>
      <c r="IGD1" s="759"/>
      <c r="IGE1" s="759"/>
      <c r="IGF1" s="759"/>
      <c r="IGG1" s="759"/>
      <c r="IGH1" s="759"/>
      <c r="IGI1" s="759"/>
      <c r="IGJ1" s="759"/>
      <c r="IGK1" s="759"/>
      <c r="IGL1" s="759"/>
      <c r="IGM1" s="759"/>
      <c r="IGN1" s="759"/>
      <c r="IGO1" s="759"/>
      <c r="IGP1" s="759"/>
      <c r="IGQ1" s="759"/>
      <c r="IGR1" s="759"/>
      <c r="IGS1" s="759"/>
      <c r="IGT1" s="759"/>
      <c r="IGU1" s="759"/>
      <c r="IGV1" s="759"/>
      <c r="IGW1" s="759"/>
      <c r="IGX1" s="759"/>
      <c r="IGY1" s="759"/>
      <c r="IGZ1" s="759"/>
      <c r="IHA1" s="759"/>
      <c r="IHB1" s="759"/>
      <c r="IHC1" s="759"/>
      <c r="IHD1" s="759"/>
      <c r="IHE1" s="759"/>
      <c r="IHF1" s="759"/>
      <c r="IHG1" s="759"/>
      <c r="IHH1" s="759"/>
      <c r="IHI1" s="759"/>
      <c r="IHJ1" s="759"/>
      <c r="IHK1" s="759"/>
      <c r="IHL1" s="759"/>
      <c r="IHM1" s="759"/>
      <c r="IHN1" s="759"/>
      <c r="IHO1" s="759"/>
      <c r="IHP1" s="759"/>
      <c r="IHQ1" s="759"/>
      <c r="IHR1" s="759"/>
      <c r="IHS1" s="759"/>
      <c r="IHT1" s="759"/>
      <c r="IHU1" s="759"/>
      <c r="IHV1" s="759"/>
      <c r="IHW1" s="759"/>
      <c r="IHX1" s="759"/>
      <c r="IHY1" s="759"/>
      <c r="IHZ1" s="759"/>
      <c r="IIA1" s="759"/>
      <c r="IIB1" s="759"/>
      <c r="IIC1" s="759"/>
      <c r="IID1" s="759"/>
      <c r="IIE1" s="759"/>
      <c r="IIF1" s="759"/>
      <c r="IIG1" s="759"/>
      <c r="IIH1" s="759"/>
      <c r="III1" s="759"/>
      <c r="IIJ1" s="759"/>
      <c r="IIK1" s="759"/>
      <c r="IIL1" s="759"/>
      <c r="IIM1" s="759"/>
      <c r="IIN1" s="759"/>
      <c r="IIO1" s="759"/>
      <c r="IIP1" s="759"/>
      <c r="IIQ1" s="759"/>
      <c r="IIR1" s="759"/>
      <c r="IIS1" s="759"/>
      <c r="IIT1" s="759"/>
      <c r="IIU1" s="759"/>
      <c r="IIV1" s="759"/>
      <c r="IIW1" s="759"/>
      <c r="IIX1" s="759"/>
      <c r="IIY1" s="759"/>
      <c r="IIZ1" s="759"/>
      <c r="IJA1" s="759"/>
      <c r="IJB1" s="759"/>
      <c r="IJC1" s="759"/>
      <c r="IJD1" s="759"/>
      <c r="IJE1" s="759"/>
      <c r="IJF1" s="759"/>
      <c r="IJG1" s="759"/>
      <c r="IJH1" s="759"/>
      <c r="IJI1" s="759"/>
      <c r="IJJ1" s="759"/>
      <c r="IJK1" s="759"/>
      <c r="IJL1" s="759"/>
      <c r="IJM1" s="759"/>
      <c r="IJN1" s="759"/>
      <c r="IJO1" s="759"/>
      <c r="IJP1" s="759"/>
      <c r="IJQ1" s="759"/>
      <c r="IJR1" s="759"/>
      <c r="IJS1" s="759"/>
      <c r="IJT1" s="759"/>
      <c r="IJU1" s="759"/>
      <c r="IJV1" s="759"/>
      <c r="IJW1" s="759"/>
      <c r="IJX1" s="759"/>
      <c r="IJY1" s="759"/>
      <c r="IJZ1" s="759"/>
      <c r="IKA1" s="759"/>
      <c r="IKB1" s="759"/>
      <c r="IKC1" s="759"/>
      <c r="IKD1" s="759"/>
      <c r="IKE1" s="759"/>
      <c r="IKF1" s="759"/>
      <c r="IKG1" s="759"/>
      <c r="IKH1" s="759"/>
      <c r="IKI1" s="759"/>
      <c r="IKJ1" s="759"/>
      <c r="IKK1" s="759"/>
      <c r="IKL1" s="759"/>
      <c r="IKM1" s="759"/>
      <c r="IKN1" s="759"/>
      <c r="IKO1" s="759"/>
      <c r="IKP1" s="759"/>
      <c r="IKQ1" s="759"/>
      <c r="IKR1" s="759"/>
      <c r="IKS1" s="759"/>
      <c r="IKT1" s="759"/>
      <c r="IKU1" s="759"/>
      <c r="IKV1" s="759"/>
      <c r="IKW1" s="759"/>
      <c r="IKX1" s="759"/>
      <c r="IKY1" s="759"/>
      <c r="IKZ1" s="759"/>
      <c r="ILA1" s="759"/>
      <c r="ILB1" s="759"/>
      <c r="ILC1" s="759"/>
      <c r="ILD1" s="759"/>
      <c r="ILE1" s="759"/>
      <c r="ILF1" s="759"/>
      <c r="ILG1" s="759"/>
      <c r="ILH1" s="759"/>
      <c r="ILI1" s="759"/>
      <c r="ILJ1" s="759"/>
      <c r="ILK1" s="759"/>
      <c r="ILL1" s="759"/>
      <c r="ILM1" s="759"/>
      <c r="ILN1" s="759"/>
      <c r="ILO1" s="759"/>
      <c r="ILP1" s="759"/>
      <c r="ILQ1" s="759"/>
      <c r="ILR1" s="759"/>
      <c r="ILS1" s="759"/>
      <c r="ILT1" s="759"/>
      <c r="ILU1" s="759"/>
      <c r="ILV1" s="759"/>
      <c r="ILW1" s="759"/>
      <c r="ILX1" s="759"/>
      <c r="ILY1" s="759"/>
      <c r="ILZ1" s="759"/>
      <c r="IMA1" s="759"/>
      <c r="IMB1" s="759"/>
      <c r="IMC1" s="759"/>
      <c r="IMD1" s="759"/>
      <c r="IME1" s="759"/>
      <c r="IMF1" s="759"/>
      <c r="IMG1" s="759"/>
      <c r="IMH1" s="759"/>
      <c r="IMI1" s="759"/>
      <c r="IMJ1" s="759"/>
      <c r="IMK1" s="759"/>
      <c r="IML1" s="759"/>
      <c r="IMM1" s="759"/>
      <c r="IMN1" s="759"/>
      <c r="IMO1" s="759"/>
      <c r="IMP1" s="759"/>
      <c r="IMQ1" s="759"/>
      <c r="IMR1" s="759"/>
      <c r="IMS1" s="759"/>
      <c r="IMT1" s="759"/>
      <c r="IMU1" s="759"/>
      <c r="IMV1" s="759"/>
      <c r="IMW1" s="759"/>
      <c r="IMX1" s="759"/>
      <c r="IMY1" s="759"/>
      <c r="IMZ1" s="759"/>
      <c r="INA1" s="759"/>
      <c r="INB1" s="759"/>
      <c r="INC1" s="759"/>
      <c r="IND1" s="759"/>
      <c r="INE1" s="759"/>
      <c r="INF1" s="759"/>
      <c r="ING1" s="759"/>
      <c r="INH1" s="759"/>
      <c r="INI1" s="759"/>
      <c r="INJ1" s="759"/>
      <c r="INK1" s="759"/>
      <c r="INL1" s="759"/>
      <c r="INM1" s="759"/>
      <c r="INN1" s="759"/>
      <c r="INO1" s="759"/>
      <c r="INP1" s="759"/>
      <c r="INQ1" s="759"/>
      <c r="INR1" s="759"/>
      <c r="INS1" s="759"/>
      <c r="INT1" s="759"/>
      <c r="INU1" s="759"/>
      <c r="INV1" s="759"/>
      <c r="INW1" s="759"/>
      <c r="INX1" s="759"/>
      <c r="INY1" s="759"/>
      <c r="INZ1" s="759"/>
      <c r="IOA1" s="759"/>
      <c r="IOB1" s="759"/>
      <c r="IOC1" s="759"/>
      <c r="IOD1" s="759"/>
      <c r="IOE1" s="759"/>
      <c r="IOF1" s="759"/>
      <c r="IOG1" s="759"/>
      <c r="IOH1" s="759"/>
      <c r="IOI1" s="759"/>
      <c r="IOJ1" s="759"/>
      <c r="IOK1" s="759"/>
      <c r="IOL1" s="759"/>
      <c r="IOM1" s="759"/>
      <c r="ION1" s="759"/>
      <c r="IOO1" s="759"/>
      <c r="IOP1" s="759"/>
      <c r="IOQ1" s="759"/>
      <c r="IOR1" s="759"/>
      <c r="IOS1" s="759"/>
      <c r="IOT1" s="759"/>
      <c r="IOU1" s="759"/>
      <c r="IOV1" s="759"/>
      <c r="IOW1" s="759"/>
      <c r="IOX1" s="759"/>
      <c r="IOY1" s="759"/>
      <c r="IOZ1" s="759"/>
      <c r="IPA1" s="759"/>
      <c r="IPB1" s="759"/>
      <c r="IPC1" s="759"/>
      <c r="IPD1" s="759"/>
      <c r="IPE1" s="759"/>
      <c r="IPF1" s="759"/>
      <c r="IPG1" s="759"/>
      <c r="IPH1" s="759"/>
      <c r="IPI1" s="759"/>
      <c r="IPJ1" s="759"/>
      <c r="IPK1" s="759"/>
      <c r="IPL1" s="759"/>
      <c r="IPM1" s="759"/>
      <c r="IPN1" s="759"/>
      <c r="IPO1" s="759"/>
      <c r="IPP1" s="759"/>
      <c r="IPQ1" s="759"/>
      <c r="IPR1" s="759"/>
      <c r="IPS1" s="759"/>
      <c r="IPT1" s="759"/>
      <c r="IPU1" s="759"/>
      <c r="IPV1" s="759"/>
      <c r="IPW1" s="759"/>
      <c r="IPX1" s="759"/>
      <c r="IPY1" s="759"/>
      <c r="IPZ1" s="759"/>
      <c r="IQA1" s="759"/>
      <c r="IQB1" s="759"/>
      <c r="IQC1" s="759"/>
      <c r="IQD1" s="759"/>
      <c r="IQE1" s="759"/>
      <c r="IQF1" s="759"/>
      <c r="IQG1" s="759"/>
      <c r="IQH1" s="759"/>
      <c r="IQI1" s="759"/>
      <c r="IQJ1" s="759"/>
      <c r="IQK1" s="759"/>
      <c r="IQL1" s="759"/>
      <c r="IQM1" s="759"/>
      <c r="IQN1" s="759"/>
      <c r="IQO1" s="759"/>
      <c r="IQP1" s="759"/>
      <c r="IQQ1" s="759"/>
      <c r="IQR1" s="759"/>
      <c r="IQS1" s="759"/>
      <c r="IQT1" s="759"/>
      <c r="IQU1" s="759"/>
      <c r="IQV1" s="759"/>
      <c r="IQW1" s="759"/>
      <c r="IQX1" s="759"/>
      <c r="IQY1" s="759"/>
      <c r="IQZ1" s="759"/>
      <c r="IRA1" s="759"/>
      <c r="IRB1" s="759"/>
      <c r="IRC1" s="759"/>
      <c r="IRD1" s="759"/>
      <c r="IRE1" s="759"/>
      <c r="IRF1" s="759"/>
      <c r="IRG1" s="759"/>
      <c r="IRH1" s="759"/>
      <c r="IRI1" s="759"/>
      <c r="IRJ1" s="759"/>
      <c r="IRK1" s="759"/>
      <c r="IRL1" s="759"/>
      <c r="IRM1" s="759"/>
      <c r="IRN1" s="759"/>
      <c r="IRO1" s="759"/>
      <c r="IRP1" s="759"/>
      <c r="IRQ1" s="759"/>
      <c r="IRR1" s="759"/>
      <c r="IRS1" s="759"/>
      <c r="IRT1" s="759"/>
      <c r="IRU1" s="759"/>
      <c r="IRV1" s="759"/>
      <c r="IRW1" s="759"/>
      <c r="IRX1" s="759"/>
      <c r="IRY1" s="759"/>
      <c r="IRZ1" s="759"/>
      <c r="ISA1" s="759"/>
      <c r="ISB1" s="759"/>
      <c r="ISC1" s="759"/>
      <c r="ISD1" s="759"/>
      <c r="ISE1" s="759"/>
      <c r="ISF1" s="759"/>
      <c r="ISG1" s="759"/>
      <c r="ISH1" s="759"/>
      <c r="ISI1" s="759"/>
      <c r="ISJ1" s="759"/>
      <c r="ISK1" s="759"/>
      <c r="ISL1" s="759"/>
      <c r="ISM1" s="759"/>
      <c r="ISN1" s="759"/>
      <c r="ISO1" s="759"/>
      <c r="ISP1" s="759"/>
      <c r="ISQ1" s="759"/>
      <c r="ISR1" s="759"/>
      <c r="ISS1" s="759"/>
      <c r="IST1" s="759"/>
      <c r="ISU1" s="759"/>
      <c r="ISV1" s="759"/>
      <c r="ISW1" s="759"/>
      <c r="ISX1" s="759"/>
      <c r="ISY1" s="759"/>
      <c r="ISZ1" s="759"/>
      <c r="ITA1" s="759"/>
      <c r="ITB1" s="759"/>
      <c r="ITC1" s="759"/>
      <c r="ITD1" s="759"/>
      <c r="ITE1" s="759"/>
      <c r="ITF1" s="759"/>
      <c r="ITG1" s="759"/>
      <c r="ITH1" s="759"/>
      <c r="ITI1" s="759"/>
      <c r="ITJ1" s="759"/>
      <c r="ITK1" s="759"/>
      <c r="ITL1" s="759"/>
      <c r="ITM1" s="759"/>
      <c r="ITN1" s="759"/>
      <c r="ITO1" s="759"/>
      <c r="ITP1" s="759"/>
      <c r="ITQ1" s="759"/>
      <c r="ITR1" s="759"/>
      <c r="ITS1" s="759"/>
      <c r="ITT1" s="759"/>
      <c r="ITU1" s="759"/>
      <c r="ITV1" s="759"/>
      <c r="ITW1" s="759"/>
      <c r="ITX1" s="759"/>
      <c r="ITY1" s="759"/>
      <c r="ITZ1" s="759"/>
      <c r="IUA1" s="759"/>
      <c r="IUB1" s="759"/>
      <c r="IUC1" s="759"/>
      <c r="IUD1" s="759"/>
      <c r="IUE1" s="759"/>
      <c r="IUF1" s="759"/>
      <c r="IUG1" s="759"/>
      <c r="IUH1" s="759"/>
      <c r="IUI1" s="759"/>
      <c r="IUJ1" s="759"/>
      <c r="IUK1" s="759"/>
      <c r="IUL1" s="759"/>
      <c r="IUM1" s="759"/>
      <c r="IUN1" s="759"/>
      <c r="IUO1" s="759"/>
      <c r="IUP1" s="759"/>
      <c r="IUQ1" s="759"/>
      <c r="IUR1" s="759"/>
      <c r="IUS1" s="759"/>
      <c r="IUT1" s="759"/>
      <c r="IUU1" s="759"/>
      <c r="IUV1" s="759"/>
      <c r="IUW1" s="759"/>
      <c r="IUX1" s="759"/>
      <c r="IUY1" s="759"/>
      <c r="IUZ1" s="759"/>
      <c r="IVA1" s="759"/>
      <c r="IVB1" s="759"/>
      <c r="IVC1" s="759"/>
      <c r="IVD1" s="759"/>
      <c r="IVE1" s="759"/>
      <c r="IVF1" s="759"/>
      <c r="IVG1" s="759"/>
      <c r="IVH1" s="759"/>
      <c r="IVI1" s="759"/>
      <c r="IVJ1" s="759"/>
      <c r="IVK1" s="759"/>
      <c r="IVL1" s="759"/>
      <c r="IVM1" s="759"/>
      <c r="IVN1" s="759"/>
      <c r="IVO1" s="759"/>
      <c r="IVP1" s="759"/>
      <c r="IVQ1" s="759"/>
      <c r="IVR1" s="759"/>
      <c r="IVS1" s="759"/>
      <c r="IVT1" s="759"/>
      <c r="IVU1" s="759"/>
      <c r="IVV1" s="759"/>
      <c r="IVW1" s="759"/>
      <c r="IVX1" s="759"/>
      <c r="IVY1" s="759"/>
      <c r="IVZ1" s="759"/>
      <c r="IWA1" s="759"/>
      <c r="IWB1" s="759"/>
      <c r="IWC1" s="759"/>
      <c r="IWD1" s="759"/>
      <c r="IWE1" s="759"/>
      <c r="IWF1" s="759"/>
      <c r="IWG1" s="759"/>
      <c r="IWH1" s="759"/>
      <c r="IWI1" s="759"/>
      <c r="IWJ1" s="759"/>
      <c r="IWK1" s="759"/>
      <c r="IWL1" s="759"/>
      <c r="IWM1" s="759"/>
      <c r="IWN1" s="759"/>
      <c r="IWO1" s="759"/>
      <c r="IWP1" s="759"/>
      <c r="IWQ1" s="759"/>
      <c r="IWR1" s="759"/>
      <c r="IWS1" s="759"/>
      <c r="IWT1" s="759"/>
      <c r="IWU1" s="759"/>
      <c r="IWV1" s="759"/>
      <c r="IWW1" s="759"/>
      <c r="IWX1" s="759"/>
      <c r="IWY1" s="759"/>
      <c r="IWZ1" s="759"/>
      <c r="IXA1" s="759"/>
      <c r="IXB1" s="759"/>
      <c r="IXC1" s="759"/>
      <c r="IXD1" s="759"/>
      <c r="IXE1" s="759"/>
      <c r="IXF1" s="759"/>
      <c r="IXG1" s="759"/>
      <c r="IXH1" s="759"/>
      <c r="IXI1" s="759"/>
      <c r="IXJ1" s="759"/>
      <c r="IXK1" s="759"/>
      <c r="IXL1" s="759"/>
      <c r="IXM1" s="759"/>
      <c r="IXN1" s="759"/>
      <c r="IXO1" s="759"/>
      <c r="IXP1" s="759"/>
      <c r="IXQ1" s="759"/>
      <c r="IXR1" s="759"/>
      <c r="IXS1" s="759"/>
      <c r="IXT1" s="759"/>
      <c r="IXU1" s="759"/>
      <c r="IXV1" s="759"/>
      <c r="IXW1" s="759"/>
      <c r="IXX1" s="759"/>
      <c r="IXY1" s="759"/>
      <c r="IXZ1" s="759"/>
      <c r="IYA1" s="759"/>
      <c r="IYB1" s="759"/>
      <c r="IYC1" s="759"/>
      <c r="IYD1" s="759"/>
      <c r="IYE1" s="759"/>
      <c r="IYF1" s="759"/>
      <c r="IYG1" s="759"/>
      <c r="IYH1" s="759"/>
      <c r="IYI1" s="759"/>
      <c r="IYJ1" s="759"/>
      <c r="IYK1" s="759"/>
      <c r="IYL1" s="759"/>
      <c r="IYM1" s="759"/>
      <c r="IYN1" s="759"/>
      <c r="IYO1" s="759"/>
      <c r="IYP1" s="759"/>
      <c r="IYQ1" s="759"/>
      <c r="IYR1" s="759"/>
      <c r="IYS1" s="759"/>
      <c r="IYT1" s="759"/>
      <c r="IYU1" s="759"/>
      <c r="IYV1" s="759"/>
      <c r="IYW1" s="759"/>
      <c r="IYX1" s="759"/>
      <c r="IYY1" s="759"/>
      <c r="IYZ1" s="759"/>
      <c r="IZA1" s="759"/>
      <c r="IZB1" s="759"/>
      <c r="IZC1" s="759"/>
      <c r="IZD1" s="759"/>
      <c r="IZE1" s="759"/>
      <c r="IZF1" s="759"/>
      <c r="IZG1" s="759"/>
      <c r="IZH1" s="759"/>
      <c r="IZI1" s="759"/>
      <c r="IZJ1" s="759"/>
      <c r="IZK1" s="759"/>
      <c r="IZL1" s="759"/>
      <c r="IZM1" s="759"/>
      <c r="IZN1" s="759"/>
      <c r="IZO1" s="759"/>
      <c r="IZP1" s="759"/>
      <c r="IZQ1" s="759"/>
      <c r="IZR1" s="759"/>
      <c r="IZS1" s="759"/>
      <c r="IZT1" s="759"/>
      <c r="IZU1" s="759"/>
      <c r="IZV1" s="759"/>
      <c r="IZW1" s="759"/>
      <c r="IZX1" s="759"/>
      <c r="IZY1" s="759"/>
      <c r="IZZ1" s="759"/>
      <c r="JAA1" s="759"/>
      <c r="JAB1" s="759"/>
      <c r="JAC1" s="759"/>
      <c r="JAD1" s="759"/>
      <c r="JAE1" s="759"/>
      <c r="JAF1" s="759"/>
      <c r="JAG1" s="759"/>
      <c r="JAH1" s="759"/>
      <c r="JAI1" s="759"/>
      <c r="JAJ1" s="759"/>
      <c r="JAK1" s="759"/>
      <c r="JAL1" s="759"/>
      <c r="JAM1" s="759"/>
      <c r="JAN1" s="759"/>
      <c r="JAO1" s="759"/>
      <c r="JAP1" s="759"/>
      <c r="JAQ1" s="759"/>
      <c r="JAR1" s="759"/>
      <c r="JAS1" s="759"/>
      <c r="JAT1" s="759"/>
      <c r="JAU1" s="759"/>
      <c r="JAV1" s="759"/>
      <c r="JAW1" s="759"/>
      <c r="JAX1" s="759"/>
      <c r="JAY1" s="759"/>
      <c r="JAZ1" s="759"/>
      <c r="JBA1" s="759"/>
      <c r="JBB1" s="759"/>
      <c r="JBC1" s="759"/>
      <c r="JBD1" s="759"/>
      <c r="JBE1" s="759"/>
      <c r="JBF1" s="759"/>
      <c r="JBG1" s="759"/>
      <c r="JBH1" s="759"/>
      <c r="JBI1" s="759"/>
      <c r="JBJ1" s="759"/>
      <c r="JBK1" s="759"/>
      <c r="JBL1" s="759"/>
      <c r="JBM1" s="759"/>
      <c r="JBN1" s="759"/>
      <c r="JBO1" s="759"/>
      <c r="JBP1" s="759"/>
      <c r="JBQ1" s="759"/>
      <c r="JBR1" s="759"/>
      <c r="JBS1" s="759"/>
      <c r="JBT1" s="759"/>
      <c r="JBU1" s="759"/>
      <c r="JBV1" s="759"/>
      <c r="JBW1" s="759"/>
      <c r="JBX1" s="759"/>
      <c r="JBY1" s="759"/>
      <c r="JBZ1" s="759"/>
      <c r="JCA1" s="759"/>
      <c r="JCB1" s="759"/>
      <c r="JCC1" s="759"/>
      <c r="JCD1" s="759"/>
      <c r="JCE1" s="759"/>
      <c r="JCF1" s="759"/>
      <c r="JCG1" s="759"/>
      <c r="JCH1" s="759"/>
      <c r="JCI1" s="759"/>
      <c r="JCJ1" s="759"/>
      <c r="JCK1" s="759"/>
      <c r="JCL1" s="759"/>
      <c r="JCM1" s="759"/>
      <c r="JCN1" s="759"/>
      <c r="JCO1" s="759"/>
      <c r="JCP1" s="759"/>
      <c r="JCQ1" s="759"/>
      <c r="JCR1" s="759"/>
      <c r="JCS1" s="759"/>
      <c r="JCT1" s="759"/>
      <c r="JCU1" s="759"/>
      <c r="JCV1" s="759"/>
      <c r="JCW1" s="759"/>
      <c r="JCX1" s="759"/>
      <c r="JCY1" s="759"/>
      <c r="JCZ1" s="759"/>
      <c r="JDA1" s="759"/>
      <c r="JDB1" s="759"/>
      <c r="JDC1" s="759"/>
      <c r="JDD1" s="759"/>
      <c r="JDE1" s="759"/>
      <c r="JDF1" s="759"/>
      <c r="JDG1" s="759"/>
      <c r="JDH1" s="759"/>
      <c r="JDI1" s="759"/>
      <c r="JDJ1" s="759"/>
      <c r="JDK1" s="759"/>
      <c r="JDL1" s="759"/>
      <c r="JDM1" s="759"/>
      <c r="JDN1" s="759"/>
      <c r="JDO1" s="759"/>
      <c r="JDP1" s="759"/>
      <c r="JDQ1" s="759"/>
      <c r="JDR1" s="759"/>
      <c r="JDS1" s="759"/>
      <c r="JDT1" s="759"/>
      <c r="JDU1" s="759"/>
      <c r="JDV1" s="759"/>
      <c r="JDW1" s="759"/>
      <c r="JDX1" s="759"/>
      <c r="JDY1" s="759"/>
      <c r="JDZ1" s="759"/>
      <c r="JEA1" s="759"/>
      <c r="JEB1" s="759"/>
      <c r="JEC1" s="759"/>
      <c r="JED1" s="759"/>
      <c r="JEE1" s="759"/>
      <c r="JEF1" s="759"/>
      <c r="JEG1" s="759"/>
      <c r="JEH1" s="759"/>
      <c r="JEI1" s="759"/>
      <c r="JEJ1" s="759"/>
      <c r="JEK1" s="759"/>
      <c r="JEL1" s="759"/>
      <c r="JEM1" s="759"/>
      <c r="JEN1" s="759"/>
      <c r="JEO1" s="759"/>
      <c r="JEP1" s="759"/>
      <c r="JEQ1" s="759"/>
      <c r="JER1" s="759"/>
      <c r="JES1" s="759"/>
      <c r="JET1" s="759"/>
      <c r="JEU1" s="759"/>
      <c r="JEV1" s="759"/>
      <c r="JEW1" s="759"/>
      <c r="JEX1" s="759"/>
      <c r="JEY1" s="759"/>
      <c r="JEZ1" s="759"/>
      <c r="JFA1" s="759"/>
      <c r="JFB1" s="759"/>
      <c r="JFC1" s="759"/>
      <c r="JFD1" s="759"/>
      <c r="JFE1" s="759"/>
      <c r="JFF1" s="759"/>
      <c r="JFG1" s="759"/>
      <c r="JFH1" s="759"/>
      <c r="JFI1" s="759"/>
      <c r="JFJ1" s="759"/>
      <c r="JFK1" s="759"/>
      <c r="JFL1" s="759"/>
      <c r="JFM1" s="759"/>
      <c r="JFN1" s="759"/>
      <c r="JFO1" s="759"/>
      <c r="JFP1" s="759"/>
      <c r="JFQ1" s="759"/>
      <c r="JFR1" s="759"/>
      <c r="JFS1" s="759"/>
      <c r="JFT1" s="759"/>
      <c r="JFU1" s="759"/>
      <c r="JFV1" s="759"/>
      <c r="JFW1" s="759"/>
      <c r="JFX1" s="759"/>
      <c r="JFY1" s="759"/>
      <c r="JFZ1" s="759"/>
      <c r="JGA1" s="759"/>
      <c r="JGB1" s="759"/>
      <c r="JGC1" s="759"/>
      <c r="JGD1" s="759"/>
      <c r="JGE1" s="759"/>
      <c r="JGF1" s="759"/>
      <c r="JGG1" s="759"/>
      <c r="JGH1" s="759"/>
      <c r="JGI1" s="759"/>
      <c r="JGJ1" s="759"/>
      <c r="JGK1" s="759"/>
      <c r="JGL1" s="759"/>
      <c r="JGM1" s="759"/>
      <c r="JGN1" s="759"/>
      <c r="JGO1" s="759"/>
      <c r="JGP1" s="759"/>
      <c r="JGQ1" s="759"/>
      <c r="JGR1" s="759"/>
      <c r="JGS1" s="759"/>
      <c r="JGT1" s="759"/>
      <c r="JGU1" s="759"/>
      <c r="JGV1" s="759"/>
      <c r="JGW1" s="759"/>
      <c r="JGX1" s="759"/>
      <c r="JGY1" s="759"/>
      <c r="JGZ1" s="759"/>
      <c r="JHA1" s="759"/>
      <c r="JHB1" s="759"/>
      <c r="JHC1" s="759"/>
      <c r="JHD1" s="759"/>
      <c r="JHE1" s="759"/>
      <c r="JHF1" s="759"/>
      <c r="JHG1" s="759"/>
      <c r="JHH1" s="759"/>
      <c r="JHI1" s="759"/>
      <c r="JHJ1" s="759"/>
      <c r="JHK1" s="759"/>
      <c r="JHL1" s="759"/>
      <c r="JHM1" s="759"/>
      <c r="JHN1" s="759"/>
      <c r="JHO1" s="759"/>
      <c r="JHP1" s="759"/>
      <c r="JHQ1" s="759"/>
      <c r="JHR1" s="759"/>
      <c r="JHS1" s="759"/>
      <c r="JHT1" s="759"/>
      <c r="JHU1" s="759"/>
      <c r="JHV1" s="759"/>
      <c r="JHW1" s="759"/>
      <c r="JHX1" s="759"/>
      <c r="JHY1" s="759"/>
      <c r="JHZ1" s="759"/>
      <c r="JIA1" s="759"/>
      <c r="JIB1" s="759"/>
      <c r="JIC1" s="759"/>
      <c r="JID1" s="759"/>
      <c r="JIE1" s="759"/>
      <c r="JIF1" s="759"/>
      <c r="JIG1" s="759"/>
      <c r="JIH1" s="759"/>
      <c r="JII1" s="759"/>
      <c r="JIJ1" s="759"/>
      <c r="JIK1" s="759"/>
      <c r="JIL1" s="759"/>
      <c r="JIM1" s="759"/>
      <c r="JIN1" s="759"/>
      <c r="JIO1" s="759"/>
      <c r="JIP1" s="759"/>
      <c r="JIQ1" s="759"/>
      <c r="JIR1" s="759"/>
      <c r="JIS1" s="759"/>
      <c r="JIT1" s="759"/>
      <c r="JIU1" s="759"/>
      <c r="JIV1" s="759"/>
      <c r="JIW1" s="759"/>
      <c r="JIX1" s="759"/>
      <c r="JIY1" s="759"/>
      <c r="JIZ1" s="759"/>
      <c r="JJA1" s="759"/>
      <c r="JJB1" s="759"/>
      <c r="JJC1" s="759"/>
      <c r="JJD1" s="759"/>
      <c r="JJE1" s="759"/>
      <c r="JJF1" s="759"/>
      <c r="JJG1" s="759"/>
      <c r="JJH1" s="759"/>
      <c r="JJI1" s="759"/>
      <c r="JJJ1" s="759"/>
      <c r="JJK1" s="759"/>
      <c r="JJL1" s="759"/>
      <c r="JJM1" s="759"/>
      <c r="JJN1" s="759"/>
      <c r="JJO1" s="759"/>
      <c r="JJP1" s="759"/>
      <c r="JJQ1" s="759"/>
      <c r="JJR1" s="759"/>
      <c r="JJS1" s="759"/>
      <c r="JJT1" s="759"/>
      <c r="JJU1" s="759"/>
      <c r="JJV1" s="759"/>
      <c r="JJW1" s="759"/>
      <c r="JJX1" s="759"/>
      <c r="JJY1" s="759"/>
      <c r="JJZ1" s="759"/>
      <c r="JKA1" s="759"/>
      <c r="JKB1" s="759"/>
      <c r="JKC1" s="759"/>
      <c r="JKD1" s="759"/>
      <c r="JKE1" s="759"/>
      <c r="JKF1" s="759"/>
      <c r="JKG1" s="759"/>
      <c r="JKH1" s="759"/>
      <c r="JKI1" s="759"/>
      <c r="JKJ1" s="759"/>
      <c r="JKK1" s="759"/>
      <c r="JKL1" s="759"/>
      <c r="JKM1" s="759"/>
      <c r="JKN1" s="759"/>
      <c r="JKO1" s="759"/>
      <c r="JKP1" s="759"/>
      <c r="JKQ1" s="759"/>
      <c r="JKR1" s="759"/>
      <c r="JKS1" s="759"/>
      <c r="JKT1" s="759"/>
      <c r="JKU1" s="759"/>
      <c r="JKV1" s="759"/>
      <c r="JKW1" s="759"/>
      <c r="JKX1" s="759"/>
      <c r="JKY1" s="759"/>
      <c r="JKZ1" s="759"/>
      <c r="JLA1" s="759"/>
      <c r="JLB1" s="759"/>
      <c r="JLC1" s="759"/>
      <c r="JLD1" s="759"/>
      <c r="JLE1" s="759"/>
      <c r="JLF1" s="759"/>
      <c r="JLG1" s="759"/>
      <c r="JLH1" s="759"/>
      <c r="JLI1" s="759"/>
      <c r="JLJ1" s="759"/>
      <c r="JLK1" s="759"/>
      <c r="JLL1" s="759"/>
      <c r="JLM1" s="759"/>
      <c r="JLN1" s="759"/>
      <c r="JLO1" s="759"/>
      <c r="JLP1" s="759"/>
      <c r="JLQ1" s="759"/>
      <c r="JLR1" s="759"/>
      <c r="JLS1" s="759"/>
      <c r="JLT1" s="759"/>
      <c r="JLU1" s="759"/>
      <c r="JLV1" s="759"/>
      <c r="JLW1" s="759"/>
      <c r="JLX1" s="759"/>
      <c r="JLY1" s="759"/>
      <c r="JLZ1" s="759"/>
      <c r="JMA1" s="759"/>
      <c r="JMB1" s="759"/>
      <c r="JMC1" s="759"/>
      <c r="JMD1" s="759"/>
      <c r="JME1" s="759"/>
      <c r="JMF1" s="759"/>
      <c r="JMG1" s="759"/>
      <c r="JMH1" s="759"/>
      <c r="JMI1" s="759"/>
      <c r="JMJ1" s="759"/>
      <c r="JMK1" s="759"/>
      <c r="JML1" s="759"/>
      <c r="JMM1" s="759"/>
      <c r="JMN1" s="759"/>
      <c r="JMO1" s="759"/>
      <c r="JMP1" s="759"/>
      <c r="JMQ1" s="759"/>
      <c r="JMR1" s="759"/>
      <c r="JMS1" s="759"/>
      <c r="JMT1" s="759"/>
      <c r="JMU1" s="759"/>
      <c r="JMV1" s="759"/>
      <c r="JMW1" s="759"/>
      <c r="JMX1" s="759"/>
      <c r="JMY1" s="759"/>
      <c r="JMZ1" s="759"/>
      <c r="JNA1" s="759"/>
      <c r="JNB1" s="759"/>
      <c r="JNC1" s="759"/>
      <c r="JND1" s="759"/>
      <c r="JNE1" s="759"/>
      <c r="JNF1" s="759"/>
      <c r="JNG1" s="759"/>
      <c r="JNH1" s="759"/>
      <c r="JNI1" s="759"/>
      <c r="JNJ1" s="759"/>
      <c r="JNK1" s="759"/>
      <c r="JNL1" s="759"/>
      <c r="JNM1" s="759"/>
      <c r="JNN1" s="759"/>
      <c r="JNO1" s="759"/>
      <c r="JNP1" s="759"/>
      <c r="JNQ1" s="759"/>
      <c r="JNR1" s="759"/>
      <c r="JNS1" s="759"/>
      <c r="JNT1" s="759"/>
      <c r="JNU1" s="759"/>
      <c r="JNV1" s="759"/>
      <c r="JNW1" s="759"/>
      <c r="JNX1" s="759"/>
      <c r="JNY1" s="759"/>
      <c r="JNZ1" s="759"/>
      <c r="JOA1" s="759"/>
      <c r="JOB1" s="759"/>
      <c r="JOC1" s="759"/>
      <c r="JOD1" s="759"/>
      <c r="JOE1" s="759"/>
      <c r="JOF1" s="759"/>
      <c r="JOG1" s="759"/>
      <c r="JOH1" s="759"/>
      <c r="JOI1" s="759"/>
      <c r="JOJ1" s="759"/>
      <c r="JOK1" s="759"/>
      <c r="JOL1" s="759"/>
      <c r="JOM1" s="759"/>
      <c r="JON1" s="759"/>
      <c r="JOO1" s="759"/>
      <c r="JOP1" s="759"/>
      <c r="JOQ1" s="759"/>
      <c r="JOR1" s="759"/>
      <c r="JOS1" s="759"/>
      <c r="JOT1" s="759"/>
      <c r="JOU1" s="759"/>
      <c r="JOV1" s="759"/>
      <c r="JOW1" s="759"/>
      <c r="JOX1" s="759"/>
      <c r="JOY1" s="759"/>
      <c r="JOZ1" s="759"/>
      <c r="JPA1" s="759"/>
      <c r="JPB1" s="759"/>
      <c r="JPC1" s="759"/>
      <c r="JPD1" s="759"/>
      <c r="JPE1" s="759"/>
      <c r="JPF1" s="759"/>
      <c r="JPG1" s="759"/>
      <c r="JPH1" s="759"/>
      <c r="JPI1" s="759"/>
      <c r="JPJ1" s="759"/>
      <c r="JPK1" s="759"/>
      <c r="JPL1" s="759"/>
      <c r="JPM1" s="759"/>
      <c r="JPN1" s="759"/>
      <c r="JPO1" s="759"/>
      <c r="JPP1" s="759"/>
      <c r="JPQ1" s="759"/>
      <c r="JPR1" s="759"/>
      <c r="JPS1" s="759"/>
      <c r="JPT1" s="759"/>
      <c r="JPU1" s="759"/>
      <c r="JPV1" s="759"/>
      <c r="JPW1" s="759"/>
      <c r="JPX1" s="759"/>
      <c r="JPY1" s="759"/>
      <c r="JPZ1" s="759"/>
      <c r="JQA1" s="759"/>
      <c r="JQB1" s="759"/>
      <c r="JQC1" s="759"/>
      <c r="JQD1" s="759"/>
      <c r="JQE1" s="759"/>
      <c r="JQF1" s="759"/>
      <c r="JQG1" s="759"/>
      <c r="JQH1" s="759"/>
      <c r="JQI1" s="759"/>
      <c r="JQJ1" s="759"/>
      <c r="JQK1" s="759"/>
      <c r="JQL1" s="759"/>
      <c r="JQM1" s="759"/>
      <c r="JQN1" s="759"/>
      <c r="JQO1" s="759"/>
      <c r="JQP1" s="759"/>
      <c r="JQQ1" s="759"/>
      <c r="JQR1" s="759"/>
      <c r="JQS1" s="759"/>
      <c r="JQT1" s="759"/>
      <c r="JQU1" s="759"/>
      <c r="JQV1" s="759"/>
      <c r="JQW1" s="759"/>
      <c r="JQX1" s="759"/>
      <c r="JQY1" s="759"/>
      <c r="JQZ1" s="759"/>
      <c r="JRA1" s="759"/>
      <c r="JRB1" s="759"/>
      <c r="JRC1" s="759"/>
      <c r="JRD1" s="759"/>
      <c r="JRE1" s="759"/>
      <c r="JRF1" s="759"/>
      <c r="JRG1" s="759"/>
      <c r="JRH1" s="759"/>
      <c r="JRI1" s="759"/>
      <c r="JRJ1" s="759"/>
      <c r="JRK1" s="759"/>
      <c r="JRL1" s="759"/>
      <c r="JRM1" s="759"/>
      <c r="JRN1" s="759"/>
      <c r="JRO1" s="759"/>
      <c r="JRP1" s="759"/>
      <c r="JRQ1" s="759"/>
      <c r="JRR1" s="759"/>
      <c r="JRS1" s="759"/>
      <c r="JRT1" s="759"/>
      <c r="JRU1" s="759"/>
      <c r="JRV1" s="759"/>
      <c r="JRW1" s="759"/>
      <c r="JRX1" s="759"/>
      <c r="JRY1" s="759"/>
      <c r="JRZ1" s="759"/>
      <c r="JSA1" s="759"/>
      <c r="JSB1" s="759"/>
      <c r="JSC1" s="759"/>
      <c r="JSD1" s="759"/>
      <c r="JSE1" s="759"/>
      <c r="JSF1" s="759"/>
      <c r="JSG1" s="759"/>
      <c r="JSH1" s="759"/>
      <c r="JSI1" s="759"/>
      <c r="JSJ1" s="759"/>
      <c r="JSK1" s="759"/>
      <c r="JSL1" s="759"/>
      <c r="JSM1" s="759"/>
      <c r="JSN1" s="759"/>
      <c r="JSO1" s="759"/>
      <c r="JSP1" s="759"/>
      <c r="JSQ1" s="759"/>
      <c r="JSR1" s="759"/>
      <c r="JSS1" s="759"/>
      <c r="JST1" s="759"/>
      <c r="JSU1" s="759"/>
      <c r="JSV1" s="759"/>
      <c r="JSW1" s="759"/>
      <c r="JSX1" s="759"/>
      <c r="JSY1" s="759"/>
      <c r="JSZ1" s="759"/>
      <c r="JTA1" s="759"/>
      <c r="JTB1" s="759"/>
      <c r="JTC1" s="759"/>
      <c r="JTD1" s="759"/>
      <c r="JTE1" s="759"/>
      <c r="JTF1" s="759"/>
      <c r="JTG1" s="759"/>
      <c r="JTH1" s="759"/>
      <c r="JTI1" s="759"/>
      <c r="JTJ1" s="759"/>
      <c r="JTK1" s="759"/>
      <c r="JTL1" s="759"/>
      <c r="JTM1" s="759"/>
      <c r="JTN1" s="759"/>
      <c r="JTO1" s="759"/>
      <c r="JTP1" s="759"/>
      <c r="JTQ1" s="759"/>
      <c r="JTR1" s="759"/>
      <c r="JTS1" s="759"/>
      <c r="JTT1" s="759"/>
      <c r="JTU1" s="759"/>
      <c r="JTV1" s="759"/>
      <c r="JTW1" s="759"/>
      <c r="JTX1" s="759"/>
      <c r="JTY1" s="759"/>
      <c r="JTZ1" s="759"/>
      <c r="JUA1" s="759"/>
      <c r="JUB1" s="759"/>
      <c r="JUC1" s="759"/>
      <c r="JUD1" s="759"/>
      <c r="JUE1" s="759"/>
      <c r="JUF1" s="759"/>
      <c r="JUG1" s="759"/>
      <c r="JUH1" s="759"/>
      <c r="JUI1" s="759"/>
      <c r="JUJ1" s="759"/>
      <c r="JUK1" s="759"/>
      <c r="JUL1" s="759"/>
      <c r="JUM1" s="759"/>
      <c r="JUN1" s="759"/>
      <c r="JUO1" s="759"/>
      <c r="JUP1" s="759"/>
      <c r="JUQ1" s="759"/>
      <c r="JUR1" s="759"/>
      <c r="JUS1" s="759"/>
      <c r="JUT1" s="759"/>
      <c r="JUU1" s="759"/>
      <c r="JUV1" s="759"/>
      <c r="JUW1" s="759"/>
      <c r="JUX1" s="759"/>
      <c r="JUY1" s="759"/>
      <c r="JUZ1" s="759"/>
      <c r="JVA1" s="759"/>
      <c r="JVB1" s="759"/>
      <c r="JVC1" s="759"/>
      <c r="JVD1" s="759"/>
      <c r="JVE1" s="759"/>
      <c r="JVF1" s="759"/>
      <c r="JVG1" s="759"/>
      <c r="JVH1" s="759"/>
      <c r="JVI1" s="759"/>
      <c r="JVJ1" s="759"/>
      <c r="JVK1" s="759"/>
      <c r="JVL1" s="759"/>
      <c r="JVM1" s="759"/>
      <c r="JVN1" s="759"/>
      <c r="JVO1" s="759"/>
      <c r="JVP1" s="759"/>
      <c r="JVQ1" s="759"/>
      <c r="JVR1" s="759"/>
      <c r="JVS1" s="759"/>
      <c r="JVT1" s="759"/>
      <c r="JVU1" s="759"/>
      <c r="JVV1" s="759"/>
      <c r="JVW1" s="759"/>
      <c r="JVX1" s="759"/>
      <c r="JVY1" s="759"/>
      <c r="JVZ1" s="759"/>
      <c r="JWA1" s="759"/>
      <c r="JWB1" s="759"/>
      <c r="JWC1" s="759"/>
      <c r="JWD1" s="759"/>
      <c r="JWE1" s="759"/>
      <c r="JWF1" s="759"/>
      <c r="JWG1" s="759"/>
      <c r="JWH1" s="759"/>
      <c r="JWI1" s="759"/>
      <c r="JWJ1" s="759"/>
      <c r="JWK1" s="759"/>
      <c r="JWL1" s="759"/>
      <c r="JWM1" s="759"/>
      <c r="JWN1" s="759"/>
      <c r="JWO1" s="759"/>
      <c r="JWP1" s="759"/>
      <c r="JWQ1" s="759"/>
      <c r="JWR1" s="759"/>
      <c r="JWS1" s="759"/>
      <c r="JWT1" s="759"/>
      <c r="JWU1" s="759"/>
      <c r="JWV1" s="759"/>
      <c r="JWW1" s="759"/>
      <c r="JWX1" s="759"/>
      <c r="JWY1" s="759"/>
      <c r="JWZ1" s="759"/>
      <c r="JXA1" s="759"/>
      <c r="JXB1" s="759"/>
      <c r="JXC1" s="759"/>
      <c r="JXD1" s="759"/>
      <c r="JXE1" s="759"/>
      <c r="JXF1" s="759"/>
      <c r="JXG1" s="759"/>
      <c r="JXH1" s="759"/>
      <c r="JXI1" s="759"/>
      <c r="JXJ1" s="759"/>
      <c r="JXK1" s="759"/>
      <c r="JXL1" s="759"/>
      <c r="JXM1" s="759"/>
      <c r="JXN1" s="759"/>
      <c r="JXO1" s="759"/>
      <c r="JXP1" s="759"/>
      <c r="JXQ1" s="759"/>
      <c r="JXR1" s="759"/>
      <c r="JXS1" s="759"/>
      <c r="JXT1" s="759"/>
      <c r="JXU1" s="759"/>
      <c r="JXV1" s="759"/>
      <c r="JXW1" s="759"/>
      <c r="JXX1" s="759"/>
      <c r="JXY1" s="759"/>
      <c r="JXZ1" s="759"/>
      <c r="JYA1" s="759"/>
      <c r="JYB1" s="759"/>
      <c r="JYC1" s="759"/>
      <c r="JYD1" s="759"/>
      <c r="JYE1" s="759"/>
      <c r="JYF1" s="759"/>
      <c r="JYG1" s="759"/>
      <c r="JYH1" s="759"/>
      <c r="JYI1" s="759"/>
      <c r="JYJ1" s="759"/>
      <c r="JYK1" s="759"/>
      <c r="JYL1" s="759"/>
      <c r="JYM1" s="759"/>
      <c r="JYN1" s="759"/>
      <c r="JYO1" s="759"/>
      <c r="JYP1" s="759"/>
      <c r="JYQ1" s="759"/>
      <c r="JYR1" s="759"/>
      <c r="JYS1" s="759"/>
      <c r="JYT1" s="759"/>
      <c r="JYU1" s="759"/>
      <c r="JYV1" s="759"/>
      <c r="JYW1" s="759"/>
      <c r="JYX1" s="759"/>
      <c r="JYY1" s="759"/>
      <c r="JYZ1" s="759"/>
      <c r="JZA1" s="759"/>
      <c r="JZB1" s="759"/>
      <c r="JZC1" s="759"/>
      <c r="JZD1" s="759"/>
      <c r="JZE1" s="759"/>
      <c r="JZF1" s="759"/>
      <c r="JZG1" s="759"/>
      <c r="JZH1" s="759"/>
      <c r="JZI1" s="759"/>
      <c r="JZJ1" s="759"/>
      <c r="JZK1" s="759"/>
      <c r="JZL1" s="759"/>
      <c r="JZM1" s="759"/>
      <c r="JZN1" s="759"/>
      <c r="JZO1" s="759"/>
      <c r="JZP1" s="759"/>
      <c r="JZQ1" s="759"/>
      <c r="JZR1" s="759"/>
      <c r="JZS1" s="759"/>
      <c r="JZT1" s="759"/>
      <c r="JZU1" s="759"/>
      <c r="JZV1" s="759"/>
      <c r="JZW1" s="759"/>
      <c r="JZX1" s="759"/>
      <c r="JZY1" s="759"/>
      <c r="JZZ1" s="759"/>
      <c r="KAA1" s="759"/>
      <c r="KAB1" s="759"/>
      <c r="KAC1" s="759"/>
      <c r="KAD1" s="759"/>
      <c r="KAE1" s="759"/>
      <c r="KAF1" s="759"/>
      <c r="KAG1" s="759"/>
      <c r="KAH1" s="759"/>
      <c r="KAI1" s="759"/>
      <c r="KAJ1" s="759"/>
      <c r="KAK1" s="759"/>
      <c r="KAL1" s="759"/>
      <c r="KAM1" s="759"/>
      <c r="KAN1" s="759"/>
      <c r="KAO1" s="759"/>
      <c r="KAP1" s="759"/>
      <c r="KAQ1" s="759"/>
      <c r="KAR1" s="759"/>
      <c r="KAS1" s="759"/>
      <c r="KAT1" s="759"/>
      <c r="KAU1" s="759"/>
      <c r="KAV1" s="759"/>
      <c r="KAW1" s="759"/>
      <c r="KAX1" s="759"/>
      <c r="KAY1" s="759"/>
      <c r="KAZ1" s="759"/>
      <c r="KBA1" s="759"/>
      <c r="KBB1" s="759"/>
      <c r="KBC1" s="759"/>
      <c r="KBD1" s="759"/>
      <c r="KBE1" s="759"/>
      <c r="KBF1" s="759"/>
      <c r="KBG1" s="759"/>
      <c r="KBH1" s="759"/>
      <c r="KBI1" s="759"/>
      <c r="KBJ1" s="759"/>
      <c r="KBK1" s="759"/>
      <c r="KBL1" s="759"/>
      <c r="KBM1" s="759"/>
      <c r="KBN1" s="759"/>
      <c r="KBO1" s="759"/>
      <c r="KBP1" s="759"/>
      <c r="KBQ1" s="759"/>
      <c r="KBR1" s="759"/>
      <c r="KBS1" s="759"/>
      <c r="KBT1" s="759"/>
      <c r="KBU1" s="759"/>
      <c r="KBV1" s="759"/>
      <c r="KBW1" s="759"/>
      <c r="KBX1" s="759"/>
      <c r="KBY1" s="759"/>
      <c r="KBZ1" s="759"/>
      <c r="KCA1" s="759"/>
      <c r="KCB1" s="759"/>
      <c r="KCC1" s="759"/>
      <c r="KCD1" s="759"/>
      <c r="KCE1" s="759"/>
      <c r="KCF1" s="759"/>
      <c r="KCG1" s="759"/>
      <c r="KCH1" s="759"/>
      <c r="KCI1" s="759"/>
      <c r="KCJ1" s="759"/>
      <c r="KCK1" s="759"/>
      <c r="KCL1" s="759"/>
      <c r="KCM1" s="759"/>
      <c r="KCN1" s="759"/>
      <c r="KCO1" s="759"/>
      <c r="KCP1" s="759"/>
      <c r="KCQ1" s="759"/>
      <c r="KCR1" s="759"/>
      <c r="KCS1" s="759"/>
      <c r="KCT1" s="759"/>
      <c r="KCU1" s="759"/>
      <c r="KCV1" s="759"/>
      <c r="KCW1" s="759"/>
      <c r="KCX1" s="759"/>
      <c r="KCY1" s="759"/>
      <c r="KCZ1" s="759"/>
      <c r="KDA1" s="759"/>
      <c r="KDB1" s="759"/>
      <c r="KDC1" s="759"/>
      <c r="KDD1" s="759"/>
      <c r="KDE1" s="759"/>
      <c r="KDF1" s="759"/>
      <c r="KDG1" s="759"/>
      <c r="KDH1" s="759"/>
      <c r="KDI1" s="759"/>
      <c r="KDJ1" s="759"/>
      <c r="KDK1" s="759"/>
      <c r="KDL1" s="759"/>
      <c r="KDM1" s="759"/>
      <c r="KDN1" s="759"/>
      <c r="KDO1" s="759"/>
      <c r="KDP1" s="759"/>
      <c r="KDQ1" s="759"/>
      <c r="KDR1" s="759"/>
      <c r="KDS1" s="759"/>
      <c r="KDT1" s="759"/>
      <c r="KDU1" s="759"/>
      <c r="KDV1" s="759"/>
      <c r="KDW1" s="759"/>
      <c r="KDX1" s="759"/>
      <c r="KDY1" s="759"/>
      <c r="KDZ1" s="759"/>
      <c r="KEA1" s="759"/>
      <c r="KEB1" s="759"/>
      <c r="KEC1" s="759"/>
      <c r="KED1" s="759"/>
      <c r="KEE1" s="759"/>
      <c r="KEF1" s="759"/>
      <c r="KEG1" s="759"/>
      <c r="KEH1" s="759"/>
      <c r="KEI1" s="759"/>
      <c r="KEJ1" s="759"/>
      <c r="KEK1" s="759"/>
      <c r="KEL1" s="759"/>
      <c r="KEM1" s="759"/>
      <c r="KEN1" s="759"/>
      <c r="KEO1" s="759"/>
      <c r="KEP1" s="759"/>
      <c r="KEQ1" s="759"/>
      <c r="KER1" s="759"/>
      <c r="KES1" s="759"/>
      <c r="KET1" s="759"/>
      <c r="KEU1" s="759"/>
      <c r="KEV1" s="759"/>
      <c r="KEW1" s="759"/>
      <c r="KEX1" s="759"/>
      <c r="KEY1" s="759"/>
      <c r="KEZ1" s="759"/>
      <c r="KFA1" s="759"/>
      <c r="KFB1" s="759"/>
      <c r="KFC1" s="759"/>
      <c r="KFD1" s="759"/>
      <c r="KFE1" s="759"/>
      <c r="KFF1" s="759"/>
      <c r="KFG1" s="759"/>
      <c r="KFH1" s="759"/>
      <c r="KFI1" s="759"/>
      <c r="KFJ1" s="759"/>
      <c r="KFK1" s="759"/>
      <c r="KFL1" s="759"/>
      <c r="KFM1" s="759"/>
      <c r="KFN1" s="759"/>
      <c r="KFO1" s="759"/>
      <c r="KFP1" s="759"/>
      <c r="KFQ1" s="759"/>
      <c r="KFR1" s="759"/>
      <c r="KFS1" s="759"/>
      <c r="KFT1" s="759"/>
      <c r="KFU1" s="759"/>
      <c r="KFV1" s="759"/>
      <c r="KFW1" s="759"/>
      <c r="KFX1" s="759"/>
      <c r="KFY1" s="759"/>
      <c r="KFZ1" s="759"/>
      <c r="KGA1" s="759"/>
      <c r="KGB1" s="759"/>
      <c r="KGC1" s="759"/>
      <c r="KGD1" s="759"/>
      <c r="KGE1" s="759"/>
      <c r="KGF1" s="759"/>
      <c r="KGG1" s="759"/>
      <c r="KGH1" s="759"/>
      <c r="KGI1" s="759"/>
      <c r="KGJ1" s="759"/>
      <c r="KGK1" s="759"/>
      <c r="KGL1" s="759"/>
      <c r="KGM1" s="759"/>
      <c r="KGN1" s="759"/>
      <c r="KGO1" s="759"/>
      <c r="KGP1" s="759"/>
      <c r="KGQ1" s="759"/>
      <c r="KGR1" s="759"/>
      <c r="KGS1" s="759"/>
      <c r="KGT1" s="759"/>
      <c r="KGU1" s="759"/>
      <c r="KGV1" s="759"/>
      <c r="KGW1" s="759"/>
      <c r="KGX1" s="759"/>
      <c r="KGY1" s="759"/>
      <c r="KGZ1" s="759"/>
      <c r="KHA1" s="759"/>
      <c r="KHB1" s="759"/>
      <c r="KHC1" s="759"/>
      <c r="KHD1" s="759"/>
      <c r="KHE1" s="759"/>
      <c r="KHF1" s="759"/>
      <c r="KHG1" s="759"/>
      <c r="KHH1" s="759"/>
      <c r="KHI1" s="759"/>
      <c r="KHJ1" s="759"/>
      <c r="KHK1" s="759"/>
      <c r="KHL1" s="759"/>
      <c r="KHM1" s="759"/>
      <c r="KHN1" s="759"/>
      <c r="KHO1" s="759"/>
      <c r="KHP1" s="759"/>
      <c r="KHQ1" s="759"/>
      <c r="KHR1" s="759"/>
      <c r="KHS1" s="759"/>
      <c r="KHT1" s="759"/>
      <c r="KHU1" s="759"/>
      <c r="KHV1" s="759"/>
      <c r="KHW1" s="759"/>
      <c r="KHX1" s="759"/>
      <c r="KHY1" s="759"/>
      <c r="KHZ1" s="759"/>
      <c r="KIA1" s="759"/>
      <c r="KIB1" s="759"/>
      <c r="KIC1" s="759"/>
      <c r="KID1" s="759"/>
      <c r="KIE1" s="759"/>
      <c r="KIF1" s="759"/>
      <c r="KIG1" s="759"/>
      <c r="KIH1" s="759"/>
      <c r="KII1" s="759"/>
      <c r="KIJ1" s="759"/>
      <c r="KIK1" s="759"/>
      <c r="KIL1" s="759"/>
      <c r="KIM1" s="759"/>
      <c r="KIN1" s="759"/>
      <c r="KIO1" s="759"/>
      <c r="KIP1" s="759"/>
      <c r="KIQ1" s="759"/>
      <c r="KIR1" s="759"/>
      <c r="KIS1" s="759"/>
      <c r="KIT1" s="759"/>
      <c r="KIU1" s="759"/>
      <c r="KIV1" s="759"/>
      <c r="KIW1" s="759"/>
      <c r="KIX1" s="759"/>
      <c r="KIY1" s="759"/>
      <c r="KIZ1" s="759"/>
      <c r="KJA1" s="759"/>
      <c r="KJB1" s="759"/>
      <c r="KJC1" s="759"/>
      <c r="KJD1" s="759"/>
      <c r="KJE1" s="759"/>
      <c r="KJF1" s="759"/>
      <c r="KJG1" s="759"/>
      <c r="KJH1" s="759"/>
      <c r="KJI1" s="759"/>
      <c r="KJJ1" s="759"/>
      <c r="KJK1" s="759"/>
      <c r="KJL1" s="759"/>
      <c r="KJM1" s="759"/>
      <c r="KJN1" s="759"/>
      <c r="KJO1" s="759"/>
      <c r="KJP1" s="759"/>
      <c r="KJQ1" s="759"/>
      <c r="KJR1" s="759"/>
      <c r="KJS1" s="759"/>
      <c r="KJT1" s="759"/>
      <c r="KJU1" s="759"/>
      <c r="KJV1" s="759"/>
      <c r="KJW1" s="759"/>
      <c r="KJX1" s="759"/>
      <c r="KJY1" s="759"/>
      <c r="KJZ1" s="759"/>
      <c r="KKA1" s="759"/>
      <c r="KKB1" s="759"/>
      <c r="KKC1" s="759"/>
      <c r="KKD1" s="759"/>
      <c r="KKE1" s="759"/>
      <c r="KKF1" s="759"/>
      <c r="KKG1" s="759"/>
      <c r="KKH1" s="759"/>
      <c r="KKI1" s="759"/>
      <c r="KKJ1" s="759"/>
      <c r="KKK1" s="759"/>
      <c r="KKL1" s="759"/>
      <c r="KKM1" s="759"/>
      <c r="KKN1" s="759"/>
      <c r="KKO1" s="759"/>
      <c r="KKP1" s="759"/>
      <c r="KKQ1" s="759"/>
      <c r="KKR1" s="759"/>
      <c r="KKS1" s="759"/>
      <c r="KKT1" s="759"/>
      <c r="KKU1" s="759"/>
      <c r="KKV1" s="759"/>
      <c r="KKW1" s="759"/>
      <c r="KKX1" s="759"/>
      <c r="KKY1" s="759"/>
      <c r="KKZ1" s="759"/>
      <c r="KLA1" s="759"/>
      <c r="KLB1" s="759"/>
      <c r="KLC1" s="759"/>
      <c r="KLD1" s="759"/>
      <c r="KLE1" s="759"/>
      <c r="KLF1" s="759"/>
      <c r="KLG1" s="759"/>
      <c r="KLH1" s="759"/>
      <c r="KLI1" s="759"/>
      <c r="KLJ1" s="759"/>
      <c r="KLK1" s="759"/>
      <c r="KLL1" s="759"/>
      <c r="KLM1" s="759"/>
      <c r="KLN1" s="759"/>
      <c r="KLO1" s="759"/>
      <c r="KLP1" s="759"/>
      <c r="KLQ1" s="759"/>
      <c r="KLR1" s="759"/>
      <c r="KLS1" s="759"/>
      <c r="KLT1" s="759"/>
      <c r="KLU1" s="759"/>
      <c r="KLV1" s="759"/>
      <c r="KLW1" s="759"/>
      <c r="KLX1" s="759"/>
      <c r="KLY1" s="759"/>
      <c r="KLZ1" s="759"/>
      <c r="KMA1" s="759"/>
      <c r="KMB1" s="759"/>
      <c r="KMC1" s="759"/>
      <c r="KMD1" s="759"/>
      <c r="KME1" s="759"/>
      <c r="KMF1" s="759"/>
      <c r="KMG1" s="759"/>
      <c r="KMH1" s="759"/>
      <c r="KMI1" s="759"/>
      <c r="KMJ1" s="759"/>
      <c r="KMK1" s="759"/>
      <c r="KML1" s="759"/>
      <c r="KMM1" s="759"/>
      <c r="KMN1" s="759"/>
      <c r="KMO1" s="759"/>
      <c r="KMP1" s="759"/>
      <c r="KMQ1" s="759"/>
      <c r="KMR1" s="759"/>
      <c r="KMS1" s="759"/>
      <c r="KMT1" s="759"/>
      <c r="KMU1" s="759"/>
      <c r="KMV1" s="759"/>
      <c r="KMW1" s="759"/>
      <c r="KMX1" s="759"/>
      <c r="KMY1" s="759"/>
      <c r="KMZ1" s="759"/>
      <c r="KNA1" s="759"/>
      <c r="KNB1" s="759"/>
      <c r="KNC1" s="759"/>
      <c r="KND1" s="759"/>
      <c r="KNE1" s="759"/>
      <c r="KNF1" s="759"/>
      <c r="KNG1" s="759"/>
      <c r="KNH1" s="759"/>
      <c r="KNI1" s="759"/>
      <c r="KNJ1" s="759"/>
      <c r="KNK1" s="759"/>
      <c r="KNL1" s="759"/>
      <c r="KNM1" s="759"/>
      <c r="KNN1" s="759"/>
      <c r="KNO1" s="759"/>
      <c r="KNP1" s="759"/>
      <c r="KNQ1" s="759"/>
      <c r="KNR1" s="759"/>
      <c r="KNS1" s="759"/>
      <c r="KNT1" s="759"/>
      <c r="KNU1" s="759"/>
      <c r="KNV1" s="759"/>
      <c r="KNW1" s="759"/>
      <c r="KNX1" s="759"/>
      <c r="KNY1" s="759"/>
      <c r="KNZ1" s="759"/>
      <c r="KOA1" s="759"/>
      <c r="KOB1" s="759"/>
      <c r="KOC1" s="759"/>
      <c r="KOD1" s="759"/>
      <c r="KOE1" s="759"/>
      <c r="KOF1" s="759"/>
      <c r="KOG1" s="759"/>
      <c r="KOH1" s="759"/>
      <c r="KOI1" s="759"/>
      <c r="KOJ1" s="759"/>
      <c r="KOK1" s="759"/>
      <c r="KOL1" s="759"/>
      <c r="KOM1" s="759"/>
      <c r="KON1" s="759"/>
      <c r="KOO1" s="759"/>
      <c r="KOP1" s="759"/>
      <c r="KOQ1" s="759"/>
      <c r="KOR1" s="759"/>
      <c r="KOS1" s="759"/>
      <c r="KOT1" s="759"/>
      <c r="KOU1" s="759"/>
      <c r="KOV1" s="759"/>
      <c r="KOW1" s="759"/>
      <c r="KOX1" s="759"/>
      <c r="KOY1" s="759"/>
      <c r="KOZ1" s="759"/>
      <c r="KPA1" s="759"/>
      <c r="KPB1" s="759"/>
      <c r="KPC1" s="759"/>
      <c r="KPD1" s="759"/>
      <c r="KPE1" s="759"/>
      <c r="KPF1" s="759"/>
      <c r="KPG1" s="759"/>
      <c r="KPH1" s="759"/>
      <c r="KPI1" s="759"/>
      <c r="KPJ1" s="759"/>
      <c r="KPK1" s="759"/>
      <c r="KPL1" s="759"/>
      <c r="KPM1" s="759"/>
      <c r="KPN1" s="759"/>
      <c r="KPO1" s="759"/>
      <c r="KPP1" s="759"/>
      <c r="KPQ1" s="759"/>
      <c r="KPR1" s="759"/>
      <c r="KPS1" s="759"/>
      <c r="KPT1" s="759"/>
      <c r="KPU1" s="759"/>
      <c r="KPV1" s="759"/>
      <c r="KPW1" s="759"/>
      <c r="KPX1" s="759"/>
      <c r="KPY1" s="759"/>
      <c r="KPZ1" s="759"/>
      <c r="KQA1" s="759"/>
      <c r="KQB1" s="759"/>
      <c r="KQC1" s="759"/>
      <c r="KQD1" s="759"/>
      <c r="KQE1" s="759"/>
      <c r="KQF1" s="759"/>
      <c r="KQG1" s="759"/>
      <c r="KQH1" s="759"/>
      <c r="KQI1" s="759"/>
      <c r="KQJ1" s="759"/>
      <c r="KQK1" s="759"/>
      <c r="KQL1" s="759"/>
      <c r="KQM1" s="759"/>
      <c r="KQN1" s="759"/>
      <c r="KQO1" s="759"/>
      <c r="KQP1" s="759"/>
      <c r="KQQ1" s="759"/>
      <c r="KQR1" s="759"/>
      <c r="KQS1" s="759"/>
      <c r="KQT1" s="759"/>
      <c r="KQU1" s="759"/>
      <c r="KQV1" s="759"/>
      <c r="KQW1" s="759"/>
      <c r="KQX1" s="759"/>
      <c r="KQY1" s="759"/>
      <c r="KQZ1" s="759"/>
      <c r="KRA1" s="759"/>
      <c r="KRB1" s="759"/>
      <c r="KRC1" s="759"/>
      <c r="KRD1" s="759"/>
      <c r="KRE1" s="759"/>
      <c r="KRF1" s="759"/>
      <c r="KRG1" s="759"/>
      <c r="KRH1" s="759"/>
      <c r="KRI1" s="759"/>
      <c r="KRJ1" s="759"/>
      <c r="KRK1" s="759"/>
      <c r="KRL1" s="759"/>
      <c r="KRM1" s="759"/>
      <c r="KRN1" s="759"/>
      <c r="KRO1" s="759"/>
      <c r="KRP1" s="759"/>
      <c r="KRQ1" s="759"/>
      <c r="KRR1" s="759"/>
      <c r="KRS1" s="759"/>
      <c r="KRT1" s="759"/>
      <c r="KRU1" s="759"/>
      <c r="KRV1" s="759"/>
      <c r="KRW1" s="759"/>
      <c r="KRX1" s="759"/>
      <c r="KRY1" s="759"/>
      <c r="KRZ1" s="759"/>
      <c r="KSA1" s="759"/>
      <c r="KSB1" s="759"/>
      <c r="KSC1" s="759"/>
      <c r="KSD1" s="759"/>
      <c r="KSE1" s="759"/>
      <c r="KSF1" s="759"/>
      <c r="KSG1" s="759"/>
      <c r="KSH1" s="759"/>
      <c r="KSI1" s="759"/>
      <c r="KSJ1" s="759"/>
      <c r="KSK1" s="759"/>
      <c r="KSL1" s="759"/>
      <c r="KSM1" s="759"/>
      <c r="KSN1" s="759"/>
      <c r="KSO1" s="759"/>
      <c r="KSP1" s="759"/>
      <c r="KSQ1" s="759"/>
      <c r="KSR1" s="759"/>
      <c r="KSS1" s="759"/>
      <c r="KST1" s="759"/>
      <c r="KSU1" s="759"/>
      <c r="KSV1" s="759"/>
      <c r="KSW1" s="759"/>
      <c r="KSX1" s="759"/>
      <c r="KSY1" s="759"/>
      <c r="KSZ1" s="759"/>
      <c r="KTA1" s="759"/>
      <c r="KTB1" s="759"/>
      <c r="KTC1" s="759"/>
      <c r="KTD1" s="759"/>
      <c r="KTE1" s="759"/>
      <c r="KTF1" s="759"/>
      <c r="KTG1" s="759"/>
      <c r="KTH1" s="759"/>
      <c r="KTI1" s="759"/>
      <c r="KTJ1" s="759"/>
      <c r="KTK1" s="759"/>
      <c r="KTL1" s="759"/>
      <c r="KTM1" s="759"/>
      <c r="KTN1" s="759"/>
      <c r="KTO1" s="759"/>
      <c r="KTP1" s="759"/>
      <c r="KTQ1" s="759"/>
      <c r="KTR1" s="759"/>
      <c r="KTS1" s="759"/>
      <c r="KTT1" s="759"/>
      <c r="KTU1" s="759"/>
      <c r="KTV1" s="759"/>
      <c r="KTW1" s="759"/>
      <c r="KTX1" s="759"/>
      <c r="KTY1" s="759"/>
      <c r="KTZ1" s="759"/>
      <c r="KUA1" s="759"/>
      <c r="KUB1" s="759"/>
      <c r="KUC1" s="759"/>
      <c r="KUD1" s="759"/>
      <c r="KUE1" s="759"/>
      <c r="KUF1" s="759"/>
      <c r="KUG1" s="759"/>
      <c r="KUH1" s="759"/>
      <c r="KUI1" s="759"/>
      <c r="KUJ1" s="759"/>
      <c r="KUK1" s="759"/>
      <c r="KUL1" s="759"/>
      <c r="KUM1" s="759"/>
      <c r="KUN1" s="759"/>
      <c r="KUO1" s="759"/>
      <c r="KUP1" s="759"/>
      <c r="KUQ1" s="759"/>
      <c r="KUR1" s="759"/>
      <c r="KUS1" s="759"/>
      <c r="KUT1" s="759"/>
      <c r="KUU1" s="759"/>
      <c r="KUV1" s="759"/>
      <c r="KUW1" s="759"/>
      <c r="KUX1" s="759"/>
      <c r="KUY1" s="759"/>
      <c r="KUZ1" s="759"/>
      <c r="KVA1" s="759"/>
      <c r="KVB1" s="759"/>
      <c r="KVC1" s="759"/>
      <c r="KVD1" s="759"/>
      <c r="KVE1" s="759"/>
      <c r="KVF1" s="759"/>
      <c r="KVG1" s="759"/>
      <c r="KVH1" s="759"/>
      <c r="KVI1" s="759"/>
      <c r="KVJ1" s="759"/>
      <c r="KVK1" s="759"/>
      <c r="KVL1" s="759"/>
      <c r="KVM1" s="759"/>
      <c r="KVN1" s="759"/>
      <c r="KVO1" s="759"/>
      <c r="KVP1" s="759"/>
      <c r="KVQ1" s="759"/>
      <c r="KVR1" s="759"/>
      <c r="KVS1" s="759"/>
      <c r="KVT1" s="759"/>
      <c r="KVU1" s="759"/>
      <c r="KVV1" s="759"/>
      <c r="KVW1" s="759"/>
      <c r="KVX1" s="759"/>
      <c r="KVY1" s="759"/>
      <c r="KVZ1" s="759"/>
      <c r="KWA1" s="759"/>
      <c r="KWB1" s="759"/>
      <c r="KWC1" s="759"/>
      <c r="KWD1" s="759"/>
      <c r="KWE1" s="759"/>
      <c r="KWF1" s="759"/>
      <c r="KWG1" s="759"/>
      <c r="KWH1" s="759"/>
      <c r="KWI1" s="759"/>
      <c r="KWJ1" s="759"/>
      <c r="KWK1" s="759"/>
      <c r="KWL1" s="759"/>
      <c r="KWM1" s="759"/>
      <c r="KWN1" s="759"/>
      <c r="KWO1" s="759"/>
      <c r="KWP1" s="759"/>
      <c r="KWQ1" s="759"/>
      <c r="KWR1" s="759"/>
      <c r="KWS1" s="759"/>
      <c r="KWT1" s="759"/>
      <c r="KWU1" s="759"/>
      <c r="KWV1" s="759"/>
      <c r="KWW1" s="759"/>
      <c r="KWX1" s="759"/>
      <c r="KWY1" s="759"/>
      <c r="KWZ1" s="759"/>
      <c r="KXA1" s="759"/>
      <c r="KXB1" s="759"/>
      <c r="KXC1" s="759"/>
      <c r="KXD1" s="759"/>
      <c r="KXE1" s="759"/>
      <c r="KXF1" s="759"/>
      <c r="KXG1" s="759"/>
      <c r="KXH1" s="759"/>
      <c r="KXI1" s="759"/>
      <c r="KXJ1" s="759"/>
      <c r="KXK1" s="759"/>
      <c r="KXL1" s="759"/>
      <c r="KXM1" s="759"/>
      <c r="KXN1" s="759"/>
      <c r="KXO1" s="759"/>
      <c r="KXP1" s="759"/>
      <c r="KXQ1" s="759"/>
      <c r="KXR1" s="759"/>
      <c r="KXS1" s="759"/>
      <c r="KXT1" s="759"/>
      <c r="KXU1" s="759"/>
      <c r="KXV1" s="759"/>
      <c r="KXW1" s="759"/>
      <c r="KXX1" s="759"/>
      <c r="KXY1" s="759"/>
      <c r="KXZ1" s="759"/>
      <c r="KYA1" s="759"/>
      <c r="KYB1" s="759"/>
      <c r="KYC1" s="759"/>
      <c r="KYD1" s="759"/>
      <c r="KYE1" s="759"/>
      <c r="KYF1" s="759"/>
      <c r="KYG1" s="759"/>
      <c r="KYH1" s="759"/>
      <c r="KYI1" s="759"/>
      <c r="KYJ1" s="759"/>
      <c r="KYK1" s="759"/>
      <c r="KYL1" s="759"/>
      <c r="KYM1" s="759"/>
      <c r="KYN1" s="759"/>
      <c r="KYO1" s="759"/>
      <c r="KYP1" s="759"/>
      <c r="KYQ1" s="759"/>
      <c r="KYR1" s="759"/>
      <c r="KYS1" s="759"/>
      <c r="KYT1" s="759"/>
      <c r="KYU1" s="759"/>
      <c r="KYV1" s="759"/>
      <c r="KYW1" s="759"/>
      <c r="KYX1" s="759"/>
      <c r="KYY1" s="759"/>
      <c r="KYZ1" s="759"/>
      <c r="KZA1" s="759"/>
      <c r="KZB1" s="759"/>
      <c r="KZC1" s="759"/>
      <c r="KZD1" s="759"/>
      <c r="KZE1" s="759"/>
      <c r="KZF1" s="759"/>
      <c r="KZG1" s="759"/>
      <c r="KZH1" s="759"/>
      <c r="KZI1" s="759"/>
      <c r="KZJ1" s="759"/>
      <c r="KZK1" s="759"/>
      <c r="KZL1" s="759"/>
      <c r="KZM1" s="759"/>
      <c r="KZN1" s="759"/>
      <c r="KZO1" s="759"/>
      <c r="KZP1" s="759"/>
      <c r="KZQ1" s="759"/>
      <c r="KZR1" s="759"/>
      <c r="KZS1" s="759"/>
      <c r="KZT1" s="759"/>
      <c r="KZU1" s="759"/>
      <c r="KZV1" s="759"/>
      <c r="KZW1" s="759"/>
      <c r="KZX1" s="759"/>
      <c r="KZY1" s="759"/>
      <c r="KZZ1" s="759"/>
      <c r="LAA1" s="759"/>
      <c r="LAB1" s="759"/>
      <c r="LAC1" s="759"/>
      <c r="LAD1" s="759"/>
      <c r="LAE1" s="759"/>
      <c r="LAF1" s="759"/>
      <c r="LAG1" s="759"/>
      <c r="LAH1" s="759"/>
      <c r="LAI1" s="759"/>
      <c r="LAJ1" s="759"/>
      <c r="LAK1" s="759"/>
      <c r="LAL1" s="759"/>
      <c r="LAM1" s="759"/>
      <c r="LAN1" s="759"/>
      <c r="LAO1" s="759"/>
      <c r="LAP1" s="759"/>
      <c r="LAQ1" s="759"/>
      <c r="LAR1" s="759"/>
      <c r="LAS1" s="759"/>
      <c r="LAT1" s="759"/>
      <c r="LAU1" s="759"/>
      <c r="LAV1" s="759"/>
      <c r="LAW1" s="759"/>
      <c r="LAX1" s="759"/>
      <c r="LAY1" s="759"/>
      <c r="LAZ1" s="759"/>
      <c r="LBA1" s="759"/>
      <c r="LBB1" s="759"/>
      <c r="LBC1" s="759"/>
      <c r="LBD1" s="759"/>
      <c r="LBE1" s="759"/>
      <c r="LBF1" s="759"/>
      <c r="LBG1" s="759"/>
      <c r="LBH1" s="759"/>
      <c r="LBI1" s="759"/>
      <c r="LBJ1" s="759"/>
      <c r="LBK1" s="759"/>
      <c r="LBL1" s="759"/>
      <c r="LBM1" s="759"/>
      <c r="LBN1" s="759"/>
      <c r="LBO1" s="759"/>
      <c r="LBP1" s="759"/>
      <c r="LBQ1" s="759"/>
      <c r="LBR1" s="759"/>
      <c r="LBS1" s="759"/>
      <c r="LBT1" s="759"/>
      <c r="LBU1" s="759"/>
      <c r="LBV1" s="759"/>
      <c r="LBW1" s="759"/>
      <c r="LBX1" s="759"/>
      <c r="LBY1" s="759"/>
      <c r="LBZ1" s="759"/>
      <c r="LCA1" s="759"/>
      <c r="LCB1" s="759"/>
      <c r="LCC1" s="759"/>
      <c r="LCD1" s="759"/>
      <c r="LCE1" s="759"/>
      <c r="LCF1" s="759"/>
      <c r="LCG1" s="759"/>
      <c r="LCH1" s="759"/>
      <c r="LCI1" s="759"/>
      <c r="LCJ1" s="759"/>
      <c r="LCK1" s="759"/>
      <c r="LCL1" s="759"/>
      <c r="LCM1" s="759"/>
      <c r="LCN1" s="759"/>
      <c r="LCO1" s="759"/>
      <c r="LCP1" s="759"/>
      <c r="LCQ1" s="759"/>
      <c r="LCR1" s="759"/>
      <c r="LCS1" s="759"/>
      <c r="LCT1" s="759"/>
      <c r="LCU1" s="759"/>
      <c r="LCV1" s="759"/>
      <c r="LCW1" s="759"/>
      <c r="LCX1" s="759"/>
      <c r="LCY1" s="759"/>
      <c r="LCZ1" s="759"/>
      <c r="LDA1" s="759"/>
      <c r="LDB1" s="759"/>
      <c r="LDC1" s="759"/>
      <c r="LDD1" s="759"/>
      <c r="LDE1" s="759"/>
      <c r="LDF1" s="759"/>
      <c r="LDG1" s="759"/>
      <c r="LDH1" s="759"/>
      <c r="LDI1" s="759"/>
      <c r="LDJ1" s="759"/>
      <c r="LDK1" s="759"/>
      <c r="LDL1" s="759"/>
      <c r="LDM1" s="759"/>
      <c r="LDN1" s="759"/>
      <c r="LDO1" s="759"/>
      <c r="LDP1" s="759"/>
      <c r="LDQ1" s="759"/>
      <c r="LDR1" s="759"/>
      <c r="LDS1" s="759"/>
      <c r="LDT1" s="759"/>
      <c r="LDU1" s="759"/>
      <c r="LDV1" s="759"/>
      <c r="LDW1" s="759"/>
      <c r="LDX1" s="759"/>
      <c r="LDY1" s="759"/>
      <c r="LDZ1" s="759"/>
      <c r="LEA1" s="759"/>
      <c r="LEB1" s="759"/>
      <c r="LEC1" s="759"/>
      <c r="LED1" s="759"/>
      <c r="LEE1" s="759"/>
      <c r="LEF1" s="759"/>
      <c r="LEG1" s="759"/>
      <c r="LEH1" s="759"/>
      <c r="LEI1" s="759"/>
      <c r="LEJ1" s="759"/>
      <c r="LEK1" s="759"/>
      <c r="LEL1" s="759"/>
      <c r="LEM1" s="759"/>
      <c r="LEN1" s="759"/>
      <c r="LEO1" s="759"/>
      <c r="LEP1" s="759"/>
      <c r="LEQ1" s="759"/>
      <c r="LER1" s="759"/>
      <c r="LES1" s="759"/>
      <c r="LET1" s="759"/>
      <c r="LEU1" s="759"/>
      <c r="LEV1" s="759"/>
      <c r="LEW1" s="759"/>
      <c r="LEX1" s="759"/>
      <c r="LEY1" s="759"/>
      <c r="LEZ1" s="759"/>
      <c r="LFA1" s="759"/>
      <c r="LFB1" s="759"/>
      <c r="LFC1" s="759"/>
      <c r="LFD1" s="759"/>
      <c r="LFE1" s="759"/>
      <c r="LFF1" s="759"/>
      <c r="LFG1" s="759"/>
      <c r="LFH1" s="759"/>
      <c r="LFI1" s="759"/>
      <c r="LFJ1" s="759"/>
      <c r="LFK1" s="759"/>
      <c r="LFL1" s="759"/>
      <c r="LFM1" s="759"/>
      <c r="LFN1" s="759"/>
      <c r="LFO1" s="759"/>
      <c r="LFP1" s="759"/>
      <c r="LFQ1" s="759"/>
      <c r="LFR1" s="759"/>
      <c r="LFS1" s="759"/>
      <c r="LFT1" s="759"/>
      <c r="LFU1" s="759"/>
      <c r="LFV1" s="759"/>
      <c r="LFW1" s="759"/>
      <c r="LFX1" s="759"/>
      <c r="LFY1" s="759"/>
      <c r="LFZ1" s="759"/>
      <c r="LGA1" s="759"/>
      <c r="LGB1" s="759"/>
      <c r="LGC1" s="759"/>
      <c r="LGD1" s="759"/>
      <c r="LGE1" s="759"/>
      <c r="LGF1" s="759"/>
      <c r="LGG1" s="759"/>
      <c r="LGH1" s="759"/>
      <c r="LGI1" s="759"/>
      <c r="LGJ1" s="759"/>
      <c r="LGK1" s="759"/>
      <c r="LGL1" s="759"/>
      <c r="LGM1" s="759"/>
      <c r="LGN1" s="759"/>
      <c r="LGO1" s="759"/>
      <c r="LGP1" s="759"/>
      <c r="LGQ1" s="759"/>
      <c r="LGR1" s="759"/>
      <c r="LGS1" s="759"/>
      <c r="LGT1" s="759"/>
      <c r="LGU1" s="759"/>
      <c r="LGV1" s="759"/>
      <c r="LGW1" s="759"/>
      <c r="LGX1" s="759"/>
      <c r="LGY1" s="759"/>
      <c r="LGZ1" s="759"/>
      <c r="LHA1" s="759"/>
      <c r="LHB1" s="759"/>
      <c r="LHC1" s="759"/>
      <c r="LHD1" s="759"/>
      <c r="LHE1" s="759"/>
      <c r="LHF1" s="759"/>
      <c r="LHG1" s="759"/>
      <c r="LHH1" s="759"/>
      <c r="LHI1" s="759"/>
      <c r="LHJ1" s="759"/>
      <c r="LHK1" s="759"/>
      <c r="LHL1" s="759"/>
      <c r="LHM1" s="759"/>
      <c r="LHN1" s="759"/>
      <c r="LHO1" s="759"/>
      <c r="LHP1" s="759"/>
      <c r="LHQ1" s="759"/>
      <c r="LHR1" s="759"/>
      <c r="LHS1" s="759"/>
      <c r="LHT1" s="759"/>
      <c r="LHU1" s="759"/>
      <c r="LHV1" s="759"/>
      <c r="LHW1" s="759"/>
      <c r="LHX1" s="759"/>
      <c r="LHY1" s="759"/>
      <c r="LHZ1" s="759"/>
      <c r="LIA1" s="759"/>
      <c r="LIB1" s="759"/>
      <c r="LIC1" s="759"/>
      <c r="LID1" s="759"/>
      <c r="LIE1" s="759"/>
      <c r="LIF1" s="759"/>
      <c r="LIG1" s="759"/>
      <c r="LIH1" s="759"/>
      <c r="LII1" s="759"/>
      <c r="LIJ1" s="759"/>
      <c r="LIK1" s="759"/>
      <c r="LIL1" s="759"/>
      <c r="LIM1" s="759"/>
      <c r="LIN1" s="759"/>
      <c r="LIO1" s="759"/>
      <c r="LIP1" s="759"/>
      <c r="LIQ1" s="759"/>
      <c r="LIR1" s="759"/>
      <c r="LIS1" s="759"/>
      <c r="LIT1" s="759"/>
      <c r="LIU1" s="759"/>
      <c r="LIV1" s="759"/>
      <c r="LIW1" s="759"/>
      <c r="LIX1" s="759"/>
      <c r="LIY1" s="759"/>
      <c r="LIZ1" s="759"/>
      <c r="LJA1" s="759"/>
      <c r="LJB1" s="759"/>
      <c r="LJC1" s="759"/>
      <c r="LJD1" s="759"/>
      <c r="LJE1" s="759"/>
      <c r="LJF1" s="759"/>
      <c r="LJG1" s="759"/>
      <c r="LJH1" s="759"/>
      <c r="LJI1" s="759"/>
      <c r="LJJ1" s="759"/>
      <c r="LJK1" s="759"/>
      <c r="LJL1" s="759"/>
      <c r="LJM1" s="759"/>
      <c r="LJN1" s="759"/>
      <c r="LJO1" s="759"/>
      <c r="LJP1" s="759"/>
      <c r="LJQ1" s="759"/>
      <c r="LJR1" s="759"/>
      <c r="LJS1" s="759"/>
      <c r="LJT1" s="759"/>
      <c r="LJU1" s="759"/>
      <c r="LJV1" s="759"/>
      <c r="LJW1" s="759"/>
      <c r="LJX1" s="759"/>
      <c r="LJY1" s="759"/>
      <c r="LJZ1" s="759"/>
      <c r="LKA1" s="759"/>
      <c r="LKB1" s="759"/>
      <c r="LKC1" s="759"/>
      <c r="LKD1" s="759"/>
      <c r="LKE1" s="759"/>
      <c r="LKF1" s="759"/>
      <c r="LKG1" s="759"/>
      <c r="LKH1" s="759"/>
      <c r="LKI1" s="759"/>
      <c r="LKJ1" s="759"/>
      <c r="LKK1" s="759"/>
      <c r="LKL1" s="759"/>
      <c r="LKM1" s="759"/>
      <c r="LKN1" s="759"/>
      <c r="LKO1" s="759"/>
      <c r="LKP1" s="759"/>
      <c r="LKQ1" s="759"/>
      <c r="LKR1" s="759"/>
      <c r="LKS1" s="759"/>
      <c r="LKT1" s="759"/>
      <c r="LKU1" s="759"/>
      <c r="LKV1" s="759"/>
      <c r="LKW1" s="759"/>
      <c r="LKX1" s="759"/>
      <c r="LKY1" s="759"/>
      <c r="LKZ1" s="759"/>
      <c r="LLA1" s="759"/>
      <c r="LLB1" s="759"/>
      <c r="LLC1" s="759"/>
      <c r="LLD1" s="759"/>
      <c r="LLE1" s="759"/>
      <c r="LLF1" s="759"/>
      <c r="LLG1" s="759"/>
      <c r="LLH1" s="759"/>
      <c r="LLI1" s="759"/>
      <c r="LLJ1" s="759"/>
      <c r="LLK1" s="759"/>
      <c r="LLL1" s="759"/>
      <c r="LLM1" s="759"/>
      <c r="LLN1" s="759"/>
      <c r="LLO1" s="759"/>
      <c r="LLP1" s="759"/>
      <c r="LLQ1" s="759"/>
      <c r="LLR1" s="759"/>
      <c r="LLS1" s="759"/>
      <c r="LLT1" s="759"/>
      <c r="LLU1" s="759"/>
      <c r="LLV1" s="759"/>
      <c r="LLW1" s="759"/>
      <c r="LLX1" s="759"/>
      <c r="LLY1" s="759"/>
      <c r="LLZ1" s="759"/>
      <c r="LMA1" s="759"/>
      <c r="LMB1" s="759"/>
      <c r="LMC1" s="759"/>
      <c r="LMD1" s="759"/>
      <c r="LME1" s="759"/>
      <c r="LMF1" s="759"/>
      <c r="LMG1" s="759"/>
      <c r="LMH1" s="759"/>
      <c r="LMI1" s="759"/>
      <c r="LMJ1" s="759"/>
      <c r="LMK1" s="759"/>
      <c r="LML1" s="759"/>
      <c r="LMM1" s="759"/>
      <c r="LMN1" s="759"/>
      <c r="LMO1" s="759"/>
      <c r="LMP1" s="759"/>
      <c r="LMQ1" s="759"/>
      <c r="LMR1" s="759"/>
      <c r="LMS1" s="759"/>
      <c r="LMT1" s="759"/>
      <c r="LMU1" s="759"/>
      <c r="LMV1" s="759"/>
      <c r="LMW1" s="759"/>
      <c r="LMX1" s="759"/>
      <c r="LMY1" s="759"/>
      <c r="LMZ1" s="759"/>
      <c r="LNA1" s="759"/>
      <c r="LNB1" s="759"/>
      <c r="LNC1" s="759"/>
      <c r="LND1" s="759"/>
      <c r="LNE1" s="759"/>
      <c r="LNF1" s="759"/>
      <c r="LNG1" s="759"/>
      <c r="LNH1" s="759"/>
      <c r="LNI1" s="759"/>
      <c r="LNJ1" s="759"/>
      <c r="LNK1" s="759"/>
      <c r="LNL1" s="759"/>
      <c r="LNM1" s="759"/>
      <c r="LNN1" s="759"/>
      <c r="LNO1" s="759"/>
      <c r="LNP1" s="759"/>
      <c r="LNQ1" s="759"/>
      <c r="LNR1" s="759"/>
      <c r="LNS1" s="759"/>
      <c r="LNT1" s="759"/>
      <c r="LNU1" s="759"/>
      <c r="LNV1" s="759"/>
      <c r="LNW1" s="759"/>
      <c r="LNX1" s="759"/>
      <c r="LNY1" s="759"/>
      <c r="LNZ1" s="759"/>
      <c r="LOA1" s="759"/>
      <c r="LOB1" s="759"/>
      <c r="LOC1" s="759"/>
      <c r="LOD1" s="759"/>
      <c r="LOE1" s="759"/>
      <c r="LOF1" s="759"/>
      <c r="LOG1" s="759"/>
      <c r="LOH1" s="759"/>
      <c r="LOI1" s="759"/>
      <c r="LOJ1" s="759"/>
      <c r="LOK1" s="759"/>
      <c r="LOL1" s="759"/>
      <c r="LOM1" s="759"/>
      <c r="LON1" s="759"/>
      <c r="LOO1" s="759"/>
      <c r="LOP1" s="759"/>
      <c r="LOQ1" s="759"/>
      <c r="LOR1" s="759"/>
      <c r="LOS1" s="759"/>
      <c r="LOT1" s="759"/>
      <c r="LOU1" s="759"/>
      <c r="LOV1" s="759"/>
      <c r="LOW1" s="759"/>
      <c r="LOX1" s="759"/>
      <c r="LOY1" s="759"/>
      <c r="LOZ1" s="759"/>
      <c r="LPA1" s="759"/>
      <c r="LPB1" s="759"/>
      <c r="LPC1" s="759"/>
      <c r="LPD1" s="759"/>
      <c r="LPE1" s="759"/>
      <c r="LPF1" s="759"/>
      <c r="LPG1" s="759"/>
      <c r="LPH1" s="759"/>
      <c r="LPI1" s="759"/>
      <c r="LPJ1" s="759"/>
      <c r="LPK1" s="759"/>
      <c r="LPL1" s="759"/>
      <c r="LPM1" s="759"/>
      <c r="LPN1" s="759"/>
      <c r="LPO1" s="759"/>
      <c r="LPP1" s="759"/>
      <c r="LPQ1" s="759"/>
      <c r="LPR1" s="759"/>
      <c r="LPS1" s="759"/>
      <c r="LPT1" s="759"/>
      <c r="LPU1" s="759"/>
      <c r="LPV1" s="759"/>
      <c r="LPW1" s="759"/>
      <c r="LPX1" s="759"/>
      <c r="LPY1" s="759"/>
      <c r="LPZ1" s="759"/>
      <c r="LQA1" s="759"/>
      <c r="LQB1" s="759"/>
      <c r="LQC1" s="759"/>
      <c r="LQD1" s="759"/>
      <c r="LQE1" s="759"/>
      <c r="LQF1" s="759"/>
      <c r="LQG1" s="759"/>
      <c r="LQH1" s="759"/>
      <c r="LQI1" s="759"/>
      <c r="LQJ1" s="759"/>
      <c r="LQK1" s="759"/>
      <c r="LQL1" s="759"/>
      <c r="LQM1" s="759"/>
      <c r="LQN1" s="759"/>
      <c r="LQO1" s="759"/>
      <c r="LQP1" s="759"/>
      <c r="LQQ1" s="759"/>
      <c r="LQR1" s="759"/>
      <c r="LQS1" s="759"/>
      <c r="LQT1" s="759"/>
      <c r="LQU1" s="759"/>
      <c r="LQV1" s="759"/>
      <c r="LQW1" s="759"/>
      <c r="LQX1" s="759"/>
      <c r="LQY1" s="759"/>
      <c r="LQZ1" s="759"/>
      <c r="LRA1" s="759"/>
      <c r="LRB1" s="759"/>
      <c r="LRC1" s="759"/>
      <c r="LRD1" s="759"/>
      <c r="LRE1" s="759"/>
      <c r="LRF1" s="759"/>
      <c r="LRG1" s="759"/>
      <c r="LRH1" s="759"/>
      <c r="LRI1" s="759"/>
      <c r="LRJ1" s="759"/>
      <c r="LRK1" s="759"/>
      <c r="LRL1" s="759"/>
      <c r="LRM1" s="759"/>
      <c r="LRN1" s="759"/>
      <c r="LRO1" s="759"/>
      <c r="LRP1" s="759"/>
      <c r="LRQ1" s="759"/>
      <c r="LRR1" s="759"/>
      <c r="LRS1" s="759"/>
      <c r="LRT1" s="759"/>
      <c r="LRU1" s="759"/>
      <c r="LRV1" s="759"/>
      <c r="LRW1" s="759"/>
      <c r="LRX1" s="759"/>
      <c r="LRY1" s="759"/>
      <c r="LRZ1" s="759"/>
      <c r="LSA1" s="759"/>
      <c r="LSB1" s="759"/>
      <c r="LSC1" s="759"/>
      <c r="LSD1" s="759"/>
      <c r="LSE1" s="759"/>
      <c r="LSF1" s="759"/>
      <c r="LSG1" s="759"/>
      <c r="LSH1" s="759"/>
      <c r="LSI1" s="759"/>
      <c r="LSJ1" s="759"/>
      <c r="LSK1" s="759"/>
      <c r="LSL1" s="759"/>
      <c r="LSM1" s="759"/>
      <c r="LSN1" s="759"/>
      <c r="LSO1" s="759"/>
      <c r="LSP1" s="759"/>
      <c r="LSQ1" s="759"/>
      <c r="LSR1" s="759"/>
      <c r="LSS1" s="759"/>
      <c r="LST1" s="759"/>
      <c r="LSU1" s="759"/>
      <c r="LSV1" s="759"/>
      <c r="LSW1" s="759"/>
      <c r="LSX1" s="759"/>
      <c r="LSY1" s="759"/>
      <c r="LSZ1" s="759"/>
      <c r="LTA1" s="759"/>
      <c r="LTB1" s="759"/>
      <c r="LTC1" s="759"/>
      <c r="LTD1" s="759"/>
      <c r="LTE1" s="759"/>
      <c r="LTF1" s="759"/>
      <c r="LTG1" s="759"/>
      <c r="LTH1" s="759"/>
      <c r="LTI1" s="759"/>
      <c r="LTJ1" s="759"/>
      <c r="LTK1" s="759"/>
      <c r="LTL1" s="759"/>
      <c r="LTM1" s="759"/>
      <c r="LTN1" s="759"/>
      <c r="LTO1" s="759"/>
      <c r="LTP1" s="759"/>
      <c r="LTQ1" s="759"/>
      <c r="LTR1" s="759"/>
      <c r="LTS1" s="759"/>
      <c r="LTT1" s="759"/>
      <c r="LTU1" s="759"/>
      <c r="LTV1" s="759"/>
      <c r="LTW1" s="759"/>
      <c r="LTX1" s="759"/>
      <c r="LTY1" s="759"/>
      <c r="LTZ1" s="759"/>
      <c r="LUA1" s="759"/>
      <c r="LUB1" s="759"/>
      <c r="LUC1" s="759"/>
      <c r="LUD1" s="759"/>
      <c r="LUE1" s="759"/>
      <c r="LUF1" s="759"/>
      <c r="LUG1" s="759"/>
      <c r="LUH1" s="759"/>
      <c r="LUI1" s="759"/>
      <c r="LUJ1" s="759"/>
      <c r="LUK1" s="759"/>
      <c r="LUL1" s="759"/>
      <c r="LUM1" s="759"/>
      <c r="LUN1" s="759"/>
      <c r="LUO1" s="759"/>
      <c r="LUP1" s="759"/>
      <c r="LUQ1" s="759"/>
      <c r="LUR1" s="759"/>
      <c r="LUS1" s="759"/>
      <c r="LUT1" s="759"/>
      <c r="LUU1" s="759"/>
      <c r="LUV1" s="759"/>
      <c r="LUW1" s="759"/>
      <c r="LUX1" s="759"/>
      <c r="LUY1" s="759"/>
      <c r="LUZ1" s="759"/>
      <c r="LVA1" s="759"/>
      <c r="LVB1" s="759"/>
      <c r="LVC1" s="759"/>
      <c r="LVD1" s="759"/>
      <c r="LVE1" s="759"/>
      <c r="LVF1" s="759"/>
      <c r="LVG1" s="759"/>
      <c r="LVH1" s="759"/>
      <c r="LVI1" s="759"/>
      <c r="LVJ1" s="759"/>
      <c r="LVK1" s="759"/>
      <c r="LVL1" s="759"/>
      <c r="LVM1" s="759"/>
      <c r="LVN1" s="759"/>
      <c r="LVO1" s="759"/>
      <c r="LVP1" s="759"/>
      <c r="LVQ1" s="759"/>
      <c r="LVR1" s="759"/>
      <c r="LVS1" s="759"/>
      <c r="LVT1" s="759"/>
      <c r="LVU1" s="759"/>
      <c r="LVV1" s="759"/>
      <c r="LVW1" s="759"/>
      <c r="LVX1" s="759"/>
      <c r="LVY1" s="759"/>
      <c r="LVZ1" s="759"/>
      <c r="LWA1" s="759"/>
      <c r="LWB1" s="759"/>
      <c r="LWC1" s="759"/>
      <c r="LWD1" s="759"/>
      <c r="LWE1" s="759"/>
      <c r="LWF1" s="759"/>
      <c r="LWG1" s="759"/>
      <c r="LWH1" s="759"/>
      <c r="LWI1" s="759"/>
      <c r="LWJ1" s="759"/>
      <c r="LWK1" s="759"/>
      <c r="LWL1" s="759"/>
      <c r="LWM1" s="759"/>
      <c r="LWN1" s="759"/>
      <c r="LWO1" s="759"/>
      <c r="LWP1" s="759"/>
      <c r="LWQ1" s="759"/>
      <c r="LWR1" s="759"/>
      <c r="LWS1" s="759"/>
      <c r="LWT1" s="759"/>
      <c r="LWU1" s="759"/>
      <c r="LWV1" s="759"/>
      <c r="LWW1" s="759"/>
      <c r="LWX1" s="759"/>
      <c r="LWY1" s="759"/>
      <c r="LWZ1" s="759"/>
      <c r="LXA1" s="759"/>
      <c r="LXB1" s="759"/>
      <c r="LXC1" s="759"/>
      <c r="LXD1" s="759"/>
      <c r="LXE1" s="759"/>
      <c r="LXF1" s="759"/>
      <c r="LXG1" s="759"/>
      <c r="LXH1" s="759"/>
      <c r="LXI1" s="759"/>
      <c r="LXJ1" s="759"/>
      <c r="LXK1" s="759"/>
      <c r="LXL1" s="759"/>
      <c r="LXM1" s="759"/>
      <c r="LXN1" s="759"/>
      <c r="LXO1" s="759"/>
      <c r="LXP1" s="759"/>
      <c r="LXQ1" s="759"/>
      <c r="LXR1" s="759"/>
      <c r="LXS1" s="759"/>
      <c r="LXT1" s="759"/>
      <c r="LXU1" s="759"/>
      <c r="LXV1" s="759"/>
      <c r="LXW1" s="759"/>
      <c r="LXX1" s="759"/>
      <c r="LXY1" s="759"/>
      <c r="LXZ1" s="759"/>
      <c r="LYA1" s="759"/>
      <c r="LYB1" s="759"/>
      <c r="LYC1" s="759"/>
      <c r="LYD1" s="759"/>
      <c r="LYE1" s="759"/>
      <c r="LYF1" s="759"/>
      <c r="LYG1" s="759"/>
      <c r="LYH1" s="759"/>
      <c r="LYI1" s="759"/>
      <c r="LYJ1" s="759"/>
      <c r="LYK1" s="759"/>
      <c r="LYL1" s="759"/>
      <c r="LYM1" s="759"/>
      <c r="LYN1" s="759"/>
      <c r="LYO1" s="759"/>
      <c r="LYP1" s="759"/>
      <c r="LYQ1" s="759"/>
      <c r="LYR1" s="759"/>
      <c r="LYS1" s="759"/>
      <c r="LYT1" s="759"/>
      <c r="LYU1" s="759"/>
      <c r="LYV1" s="759"/>
      <c r="LYW1" s="759"/>
      <c r="LYX1" s="759"/>
      <c r="LYY1" s="759"/>
      <c r="LYZ1" s="759"/>
      <c r="LZA1" s="759"/>
      <c r="LZB1" s="759"/>
      <c r="LZC1" s="759"/>
      <c r="LZD1" s="759"/>
      <c r="LZE1" s="759"/>
      <c r="LZF1" s="759"/>
      <c r="LZG1" s="759"/>
      <c r="LZH1" s="759"/>
      <c r="LZI1" s="759"/>
      <c r="LZJ1" s="759"/>
      <c r="LZK1" s="759"/>
      <c r="LZL1" s="759"/>
      <c r="LZM1" s="759"/>
      <c r="LZN1" s="759"/>
      <c r="LZO1" s="759"/>
      <c r="LZP1" s="759"/>
      <c r="LZQ1" s="759"/>
      <c r="LZR1" s="759"/>
      <c r="LZS1" s="759"/>
      <c r="LZT1" s="759"/>
      <c r="LZU1" s="759"/>
      <c r="LZV1" s="759"/>
      <c r="LZW1" s="759"/>
      <c r="LZX1" s="759"/>
      <c r="LZY1" s="759"/>
      <c r="LZZ1" s="759"/>
      <c r="MAA1" s="759"/>
      <c r="MAB1" s="759"/>
      <c r="MAC1" s="759"/>
      <c r="MAD1" s="759"/>
      <c r="MAE1" s="759"/>
      <c r="MAF1" s="759"/>
      <c r="MAG1" s="759"/>
      <c r="MAH1" s="759"/>
      <c r="MAI1" s="759"/>
      <c r="MAJ1" s="759"/>
      <c r="MAK1" s="759"/>
      <c r="MAL1" s="759"/>
      <c r="MAM1" s="759"/>
      <c r="MAN1" s="759"/>
      <c r="MAO1" s="759"/>
      <c r="MAP1" s="759"/>
      <c r="MAQ1" s="759"/>
      <c r="MAR1" s="759"/>
      <c r="MAS1" s="759"/>
      <c r="MAT1" s="759"/>
      <c r="MAU1" s="759"/>
      <c r="MAV1" s="759"/>
      <c r="MAW1" s="759"/>
      <c r="MAX1" s="759"/>
      <c r="MAY1" s="759"/>
      <c r="MAZ1" s="759"/>
      <c r="MBA1" s="759"/>
      <c r="MBB1" s="759"/>
      <c r="MBC1" s="759"/>
      <c r="MBD1" s="759"/>
      <c r="MBE1" s="759"/>
      <c r="MBF1" s="759"/>
      <c r="MBG1" s="759"/>
      <c r="MBH1" s="759"/>
      <c r="MBI1" s="759"/>
      <c r="MBJ1" s="759"/>
      <c r="MBK1" s="759"/>
      <c r="MBL1" s="759"/>
      <c r="MBM1" s="759"/>
      <c r="MBN1" s="759"/>
      <c r="MBO1" s="759"/>
      <c r="MBP1" s="759"/>
      <c r="MBQ1" s="759"/>
      <c r="MBR1" s="759"/>
      <c r="MBS1" s="759"/>
      <c r="MBT1" s="759"/>
      <c r="MBU1" s="759"/>
      <c r="MBV1" s="759"/>
      <c r="MBW1" s="759"/>
      <c r="MBX1" s="759"/>
      <c r="MBY1" s="759"/>
      <c r="MBZ1" s="759"/>
      <c r="MCA1" s="759"/>
      <c r="MCB1" s="759"/>
      <c r="MCC1" s="759"/>
      <c r="MCD1" s="759"/>
      <c r="MCE1" s="759"/>
      <c r="MCF1" s="759"/>
      <c r="MCG1" s="759"/>
      <c r="MCH1" s="759"/>
      <c r="MCI1" s="759"/>
      <c r="MCJ1" s="759"/>
      <c r="MCK1" s="759"/>
      <c r="MCL1" s="759"/>
      <c r="MCM1" s="759"/>
      <c r="MCN1" s="759"/>
      <c r="MCO1" s="759"/>
      <c r="MCP1" s="759"/>
      <c r="MCQ1" s="759"/>
      <c r="MCR1" s="759"/>
      <c r="MCS1" s="759"/>
      <c r="MCT1" s="759"/>
      <c r="MCU1" s="759"/>
      <c r="MCV1" s="759"/>
      <c r="MCW1" s="759"/>
      <c r="MCX1" s="759"/>
      <c r="MCY1" s="759"/>
      <c r="MCZ1" s="759"/>
      <c r="MDA1" s="759"/>
      <c r="MDB1" s="759"/>
      <c r="MDC1" s="759"/>
      <c r="MDD1" s="759"/>
      <c r="MDE1" s="759"/>
      <c r="MDF1" s="759"/>
      <c r="MDG1" s="759"/>
      <c r="MDH1" s="759"/>
      <c r="MDI1" s="759"/>
      <c r="MDJ1" s="759"/>
      <c r="MDK1" s="759"/>
      <c r="MDL1" s="759"/>
      <c r="MDM1" s="759"/>
      <c r="MDN1" s="759"/>
      <c r="MDO1" s="759"/>
      <c r="MDP1" s="759"/>
      <c r="MDQ1" s="759"/>
      <c r="MDR1" s="759"/>
      <c r="MDS1" s="759"/>
      <c r="MDT1" s="759"/>
      <c r="MDU1" s="759"/>
      <c r="MDV1" s="759"/>
      <c r="MDW1" s="759"/>
      <c r="MDX1" s="759"/>
      <c r="MDY1" s="759"/>
      <c r="MDZ1" s="759"/>
      <c r="MEA1" s="759"/>
      <c r="MEB1" s="759"/>
      <c r="MEC1" s="759"/>
      <c r="MED1" s="759"/>
      <c r="MEE1" s="759"/>
      <c r="MEF1" s="759"/>
      <c r="MEG1" s="759"/>
      <c r="MEH1" s="759"/>
      <c r="MEI1" s="759"/>
      <c r="MEJ1" s="759"/>
      <c r="MEK1" s="759"/>
      <c r="MEL1" s="759"/>
      <c r="MEM1" s="759"/>
      <c r="MEN1" s="759"/>
      <c r="MEO1" s="759"/>
      <c r="MEP1" s="759"/>
      <c r="MEQ1" s="759"/>
      <c r="MER1" s="759"/>
      <c r="MES1" s="759"/>
      <c r="MET1" s="759"/>
      <c r="MEU1" s="759"/>
      <c r="MEV1" s="759"/>
      <c r="MEW1" s="759"/>
      <c r="MEX1" s="759"/>
      <c r="MEY1" s="759"/>
      <c r="MEZ1" s="759"/>
      <c r="MFA1" s="759"/>
      <c r="MFB1" s="759"/>
      <c r="MFC1" s="759"/>
      <c r="MFD1" s="759"/>
      <c r="MFE1" s="759"/>
      <c r="MFF1" s="759"/>
      <c r="MFG1" s="759"/>
      <c r="MFH1" s="759"/>
      <c r="MFI1" s="759"/>
      <c r="MFJ1" s="759"/>
      <c r="MFK1" s="759"/>
      <c r="MFL1" s="759"/>
      <c r="MFM1" s="759"/>
      <c r="MFN1" s="759"/>
      <c r="MFO1" s="759"/>
      <c r="MFP1" s="759"/>
      <c r="MFQ1" s="759"/>
      <c r="MFR1" s="759"/>
      <c r="MFS1" s="759"/>
      <c r="MFT1" s="759"/>
      <c r="MFU1" s="759"/>
      <c r="MFV1" s="759"/>
      <c r="MFW1" s="759"/>
      <c r="MFX1" s="759"/>
      <c r="MFY1" s="759"/>
      <c r="MFZ1" s="759"/>
      <c r="MGA1" s="759"/>
      <c r="MGB1" s="759"/>
      <c r="MGC1" s="759"/>
      <c r="MGD1" s="759"/>
      <c r="MGE1" s="759"/>
      <c r="MGF1" s="759"/>
      <c r="MGG1" s="759"/>
      <c r="MGH1" s="759"/>
      <c r="MGI1" s="759"/>
      <c r="MGJ1" s="759"/>
      <c r="MGK1" s="759"/>
      <c r="MGL1" s="759"/>
      <c r="MGM1" s="759"/>
      <c r="MGN1" s="759"/>
      <c r="MGO1" s="759"/>
      <c r="MGP1" s="759"/>
      <c r="MGQ1" s="759"/>
      <c r="MGR1" s="759"/>
      <c r="MGS1" s="759"/>
      <c r="MGT1" s="759"/>
      <c r="MGU1" s="759"/>
      <c r="MGV1" s="759"/>
      <c r="MGW1" s="759"/>
      <c r="MGX1" s="759"/>
      <c r="MGY1" s="759"/>
      <c r="MGZ1" s="759"/>
      <c r="MHA1" s="759"/>
      <c r="MHB1" s="759"/>
      <c r="MHC1" s="759"/>
      <c r="MHD1" s="759"/>
      <c r="MHE1" s="759"/>
      <c r="MHF1" s="759"/>
      <c r="MHG1" s="759"/>
      <c r="MHH1" s="759"/>
      <c r="MHI1" s="759"/>
      <c r="MHJ1" s="759"/>
      <c r="MHK1" s="759"/>
      <c r="MHL1" s="759"/>
      <c r="MHM1" s="759"/>
      <c r="MHN1" s="759"/>
      <c r="MHO1" s="759"/>
      <c r="MHP1" s="759"/>
      <c r="MHQ1" s="759"/>
      <c r="MHR1" s="759"/>
      <c r="MHS1" s="759"/>
      <c r="MHT1" s="759"/>
      <c r="MHU1" s="759"/>
      <c r="MHV1" s="759"/>
      <c r="MHW1" s="759"/>
      <c r="MHX1" s="759"/>
      <c r="MHY1" s="759"/>
      <c r="MHZ1" s="759"/>
      <c r="MIA1" s="759"/>
      <c r="MIB1" s="759"/>
      <c r="MIC1" s="759"/>
      <c r="MID1" s="759"/>
      <c r="MIE1" s="759"/>
      <c r="MIF1" s="759"/>
      <c r="MIG1" s="759"/>
      <c r="MIH1" s="759"/>
      <c r="MII1" s="759"/>
      <c r="MIJ1" s="759"/>
      <c r="MIK1" s="759"/>
      <c r="MIL1" s="759"/>
      <c r="MIM1" s="759"/>
      <c r="MIN1" s="759"/>
      <c r="MIO1" s="759"/>
      <c r="MIP1" s="759"/>
      <c r="MIQ1" s="759"/>
      <c r="MIR1" s="759"/>
      <c r="MIS1" s="759"/>
      <c r="MIT1" s="759"/>
      <c r="MIU1" s="759"/>
      <c r="MIV1" s="759"/>
      <c r="MIW1" s="759"/>
      <c r="MIX1" s="759"/>
      <c r="MIY1" s="759"/>
      <c r="MIZ1" s="759"/>
      <c r="MJA1" s="759"/>
      <c r="MJB1" s="759"/>
      <c r="MJC1" s="759"/>
      <c r="MJD1" s="759"/>
      <c r="MJE1" s="759"/>
      <c r="MJF1" s="759"/>
      <c r="MJG1" s="759"/>
      <c r="MJH1" s="759"/>
      <c r="MJI1" s="759"/>
      <c r="MJJ1" s="759"/>
      <c r="MJK1" s="759"/>
      <c r="MJL1" s="759"/>
      <c r="MJM1" s="759"/>
      <c r="MJN1" s="759"/>
      <c r="MJO1" s="759"/>
      <c r="MJP1" s="759"/>
      <c r="MJQ1" s="759"/>
      <c r="MJR1" s="759"/>
      <c r="MJS1" s="759"/>
      <c r="MJT1" s="759"/>
      <c r="MJU1" s="759"/>
      <c r="MJV1" s="759"/>
      <c r="MJW1" s="759"/>
      <c r="MJX1" s="759"/>
      <c r="MJY1" s="759"/>
      <c r="MJZ1" s="759"/>
      <c r="MKA1" s="759"/>
      <c r="MKB1" s="759"/>
      <c r="MKC1" s="759"/>
      <c r="MKD1" s="759"/>
      <c r="MKE1" s="759"/>
      <c r="MKF1" s="759"/>
      <c r="MKG1" s="759"/>
      <c r="MKH1" s="759"/>
      <c r="MKI1" s="759"/>
      <c r="MKJ1" s="759"/>
      <c r="MKK1" s="759"/>
      <c r="MKL1" s="759"/>
      <c r="MKM1" s="759"/>
      <c r="MKN1" s="759"/>
      <c r="MKO1" s="759"/>
      <c r="MKP1" s="759"/>
      <c r="MKQ1" s="759"/>
      <c r="MKR1" s="759"/>
      <c r="MKS1" s="759"/>
      <c r="MKT1" s="759"/>
      <c r="MKU1" s="759"/>
      <c r="MKV1" s="759"/>
      <c r="MKW1" s="759"/>
      <c r="MKX1" s="759"/>
      <c r="MKY1" s="759"/>
      <c r="MKZ1" s="759"/>
      <c r="MLA1" s="759"/>
      <c r="MLB1" s="759"/>
      <c r="MLC1" s="759"/>
      <c r="MLD1" s="759"/>
      <c r="MLE1" s="759"/>
      <c r="MLF1" s="759"/>
      <c r="MLG1" s="759"/>
      <c r="MLH1" s="759"/>
      <c r="MLI1" s="759"/>
      <c r="MLJ1" s="759"/>
      <c r="MLK1" s="759"/>
      <c r="MLL1" s="759"/>
      <c r="MLM1" s="759"/>
      <c r="MLN1" s="759"/>
      <c r="MLO1" s="759"/>
      <c r="MLP1" s="759"/>
      <c r="MLQ1" s="759"/>
      <c r="MLR1" s="759"/>
      <c r="MLS1" s="759"/>
      <c r="MLT1" s="759"/>
      <c r="MLU1" s="759"/>
      <c r="MLV1" s="759"/>
      <c r="MLW1" s="759"/>
      <c r="MLX1" s="759"/>
      <c r="MLY1" s="759"/>
      <c r="MLZ1" s="759"/>
      <c r="MMA1" s="759"/>
      <c r="MMB1" s="759"/>
      <c r="MMC1" s="759"/>
      <c r="MMD1" s="759"/>
      <c r="MME1" s="759"/>
      <c r="MMF1" s="759"/>
      <c r="MMG1" s="759"/>
      <c r="MMH1" s="759"/>
      <c r="MMI1" s="759"/>
      <c r="MMJ1" s="759"/>
      <c r="MMK1" s="759"/>
      <c r="MML1" s="759"/>
      <c r="MMM1" s="759"/>
      <c r="MMN1" s="759"/>
      <c r="MMO1" s="759"/>
      <c r="MMP1" s="759"/>
      <c r="MMQ1" s="759"/>
      <c r="MMR1" s="759"/>
      <c r="MMS1" s="759"/>
      <c r="MMT1" s="759"/>
      <c r="MMU1" s="759"/>
      <c r="MMV1" s="759"/>
      <c r="MMW1" s="759"/>
      <c r="MMX1" s="759"/>
      <c r="MMY1" s="759"/>
      <c r="MMZ1" s="759"/>
      <c r="MNA1" s="759"/>
      <c r="MNB1" s="759"/>
      <c r="MNC1" s="759"/>
      <c r="MND1" s="759"/>
      <c r="MNE1" s="759"/>
      <c r="MNF1" s="759"/>
      <c r="MNG1" s="759"/>
      <c r="MNH1" s="759"/>
      <c r="MNI1" s="759"/>
      <c r="MNJ1" s="759"/>
      <c r="MNK1" s="759"/>
      <c r="MNL1" s="759"/>
      <c r="MNM1" s="759"/>
      <c r="MNN1" s="759"/>
      <c r="MNO1" s="759"/>
      <c r="MNP1" s="759"/>
      <c r="MNQ1" s="759"/>
      <c r="MNR1" s="759"/>
      <c r="MNS1" s="759"/>
      <c r="MNT1" s="759"/>
      <c r="MNU1" s="759"/>
      <c r="MNV1" s="759"/>
      <c r="MNW1" s="759"/>
      <c r="MNX1" s="759"/>
      <c r="MNY1" s="759"/>
      <c r="MNZ1" s="759"/>
      <c r="MOA1" s="759"/>
      <c r="MOB1" s="759"/>
      <c r="MOC1" s="759"/>
      <c r="MOD1" s="759"/>
      <c r="MOE1" s="759"/>
      <c r="MOF1" s="759"/>
      <c r="MOG1" s="759"/>
      <c r="MOH1" s="759"/>
      <c r="MOI1" s="759"/>
      <c r="MOJ1" s="759"/>
      <c r="MOK1" s="759"/>
      <c r="MOL1" s="759"/>
      <c r="MOM1" s="759"/>
      <c r="MON1" s="759"/>
      <c r="MOO1" s="759"/>
      <c r="MOP1" s="759"/>
      <c r="MOQ1" s="759"/>
      <c r="MOR1" s="759"/>
      <c r="MOS1" s="759"/>
      <c r="MOT1" s="759"/>
      <c r="MOU1" s="759"/>
      <c r="MOV1" s="759"/>
      <c r="MOW1" s="759"/>
      <c r="MOX1" s="759"/>
      <c r="MOY1" s="759"/>
      <c r="MOZ1" s="759"/>
      <c r="MPA1" s="759"/>
      <c r="MPB1" s="759"/>
      <c r="MPC1" s="759"/>
      <c r="MPD1" s="759"/>
      <c r="MPE1" s="759"/>
      <c r="MPF1" s="759"/>
      <c r="MPG1" s="759"/>
      <c r="MPH1" s="759"/>
      <c r="MPI1" s="759"/>
      <c r="MPJ1" s="759"/>
      <c r="MPK1" s="759"/>
      <c r="MPL1" s="759"/>
      <c r="MPM1" s="759"/>
      <c r="MPN1" s="759"/>
      <c r="MPO1" s="759"/>
      <c r="MPP1" s="759"/>
      <c r="MPQ1" s="759"/>
      <c r="MPR1" s="759"/>
      <c r="MPS1" s="759"/>
      <c r="MPT1" s="759"/>
      <c r="MPU1" s="759"/>
      <c r="MPV1" s="759"/>
      <c r="MPW1" s="759"/>
      <c r="MPX1" s="759"/>
      <c r="MPY1" s="759"/>
      <c r="MPZ1" s="759"/>
      <c r="MQA1" s="759"/>
      <c r="MQB1" s="759"/>
      <c r="MQC1" s="759"/>
      <c r="MQD1" s="759"/>
      <c r="MQE1" s="759"/>
      <c r="MQF1" s="759"/>
      <c r="MQG1" s="759"/>
      <c r="MQH1" s="759"/>
      <c r="MQI1" s="759"/>
      <c r="MQJ1" s="759"/>
      <c r="MQK1" s="759"/>
      <c r="MQL1" s="759"/>
      <c r="MQM1" s="759"/>
      <c r="MQN1" s="759"/>
      <c r="MQO1" s="759"/>
      <c r="MQP1" s="759"/>
      <c r="MQQ1" s="759"/>
      <c r="MQR1" s="759"/>
      <c r="MQS1" s="759"/>
      <c r="MQT1" s="759"/>
      <c r="MQU1" s="759"/>
      <c r="MQV1" s="759"/>
      <c r="MQW1" s="759"/>
      <c r="MQX1" s="759"/>
      <c r="MQY1" s="759"/>
      <c r="MQZ1" s="759"/>
      <c r="MRA1" s="759"/>
      <c r="MRB1" s="759"/>
      <c r="MRC1" s="759"/>
      <c r="MRD1" s="759"/>
      <c r="MRE1" s="759"/>
      <c r="MRF1" s="759"/>
      <c r="MRG1" s="759"/>
      <c r="MRH1" s="759"/>
      <c r="MRI1" s="759"/>
      <c r="MRJ1" s="759"/>
      <c r="MRK1" s="759"/>
      <c r="MRL1" s="759"/>
      <c r="MRM1" s="759"/>
      <c r="MRN1" s="759"/>
      <c r="MRO1" s="759"/>
      <c r="MRP1" s="759"/>
      <c r="MRQ1" s="759"/>
      <c r="MRR1" s="759"/>
      <c r="MRS1" s="759"/>
      <c r="MRT1" s="759"/>
      <c r="MRU1" s="759"/>
      <c r="MRV1" s="759"/>
      <c r="MRW1" s="759"/>
      <c r="MRX1" s="759"/>
      <c r="MRY1" s="759"/>
      <c r="MRZ1" s="759"/>
      <c r="MSA1" s="759"/>
      <c r="MSB1" s="759"/>
      <c r="MSC1" s="759"/>
      <c r="MSD1" s="759"/>
      <c r="MSE1" s="759"/>
      <c r="MSF1" s="759"/>
      <c r="MSG1" s="759"/>
      <c r="MSH1" s="759"/>
      <c r="MSI1" s="759"/>
      <c r="MSJ1" s="759"/>
      <c r="MSK1" s="759"/>
      <c r="MSL1" s="759"/>
      <c r="MSM1" s="759"/>
      <c r="MSN1" s="759"/>
      <c r="MSO1" s="759"/>
      <c r="MSP1" s="759"/>
      <c r="MSQ1" s="759"/>
      <c r="MSR1" s="759"/>
      <c r="MSS1" s="759"/>
      <c r="MST1" s="759"/>
      <c r="MSU1" s="759"/>
      <c r="MSV1" s="759"/>
      <c r="MSW1" s="759"/>
      <c r="MSX1" s="759"/>
      <c r="MSY1" s="759"/>
      <c r="MSZ1" s="759"/>
      <c r="MTA1" s="759"/>
      <c r="MTB1" s="759"/>
      <c r="MTC1" s="759"/>
      <c r="MTD1" s="759"/>
      <c r="MTE1" s="759"/>
      <c r="MTF1" s="759"/>
      <c r="MTG1" s="759"/>
      <c r="MTH1" s="759"/>
      <c r="MTI1" s="759"/>
      <c r="MTJ1" s="759"/>
      <c r="MTK1" s="759"/>
      <c r="MTL1" s="759"/>
      <c r="MTM1" s="759"/>
      <c r="MTN1" s="759"/>
      <c r="MTO1" s="759"/>
      <c r="MTP1" s="759"/>
      <c r="MTQ1" s="759"/>
      <c r="MTR1" s="759"/>
      <c r="MTS1" s="759"/>
      <c r="MTT1" s="759"/>
      <c r="MTU1" s="759"/>
      <c r="MTV1" s="759"/>
      <c r="MTW1" s="759"/>
      <c r="MTX1" s="759"/>
      <c r="MTY1" s="759"/>
      <c r="MTZ1" s="759"/>
      <c r="MUA1" s="759"/>
      <c r="MUB1" s="759"/>
      <c r="MUC1" s="759"/>
      <c r="MUD1" s="759"/>
      <c r="MUE1" s="759"/>
      <c r="MUF1" s="759"/>
      <c r="MUG1" s="759"/>
      <c r="MUH1" s="759"/>
      <c r="MUI1" s="759"/>
      <c r="MUJ1" s="759"/>
      <c r="MUK1" s="759"/>
      <c r="MUL1" s="759"/>
      <c r="MUM1" s="759"/>
      <c r="MUN1" s="759"/>
      <c r="MUO1" s="759"/>
      <c r="MUP1" s="759"/>
      <c r="MUQ1" s="759"/>
      <c r="MUR1" s="759"/>
      <c r="MUS1" s="759"/>
      <c r="MUT1" s="759"/>
      <c r="MUU1" s="759"/>
      <c r="MUV1" s="759"/>
      <c r="MUW1" s="759"/>
      <c r="MUX1" s="759"/>
      <c r="MUY1" s="759"/>
      <c r="MUZ1" s="759"/>
      <c r="MVA1" s="759"/>
      <c r="MVB1" s="759"/>
      <c r="MVC1" s="759"/>
      <c r="MVD1" s="759"/>
      <c r="MVE1" s="759"/>
      <c r="MVF1" s="759"/>
      <c r="MVG1" s="759"/>
      <c r="MVH1" s="759"/>
      <c r="MVI1" s="759"/>
      <c r="MVJ1" s="759"/>
      <c r="MVK1" s="759"/>
      <c r="MVL1" s="759"/>
      <c r="MVM1" s="759"/>
      <c r="MVN1" s="759"/>
      <c r="MVO1" s="759"/>
      <c r="MVP1" s="759"/>
      <c r="MVQ1" s="759"/>
      <c r="MVR1" s="759"/>
      <c r="MVS1" s="759"/>
      <c r="MVT1" s="759"/>
      <c r="MVU1" s="759"/>
      <c r="MVV1" s="759"/>
      <c r="MVW1" s="759"/>
      <c r="MVX1" s="759"/>
      <c r="MVY1" s="759"/>
      <c r="MVZ1" s="759"/>
      <c r="MWA1" s="759"/>
      <c r="MWB1" s="759"/>
      <c r="MWC1" s="759"/>
      <c r="MWD1" s="759"/>
      <c r="MWE1" s="759"/>
      <c r="MWF1" s="759"/>
      <c r="MWG1" s="759"/>
      <c r="MWH1" s="759"/>
      <c r="MWI1" s="759"/>
      <c r="MWJ1" s="759"/>
      <c r="MWK1" s="759"/>
      <c r="MWL1" s="759"/>
      <c r="MWM1" s="759"/>
      <c r="MWN1" s="759"/>
      <c r="MWO1" s="759"/>
      <c r="MWP1" s="759"/>
      <c r="MWQ1" s="759"/>
      <c r="MWR1" s="759"/>
      <c r="MWS1" s="759"/>
      <c r="MWT1" s="759"/>
      <c r="MWU1" s="759"/>
      <c r="MWV1" s="759"/>
      <c r="MWW1" s="759"/>
      <c r="MWX1" s="759"/>
      <c r="MWY1" s="759"/>
      <c r="MWZ1" s="759"/>
      <c r="MXA1" s="759"/>
      <c r="MXB1" s="759"/>
      <c r="MXC1" s="759"/>
      <c r="MXD1" s="759"/>
      <c r="MXE1" s="759"/>
      <c r="MXF1" s="759"/>
      <c r="MXG1" s="759"/>
      <c r="MXH1" s="759"/>
      <c r="MXI1" s="759"/>
      <c r="MXJ1" s="759"/>
      <c r="MXK1" s="759"/>
      <c r="MXL1" s="759"/>
      <c r="MXM1" s="759"/>
      <c r="MXN1" s="759"/>
      <c r="MXO1" s="759"/>
      <c r="MXP1" s="759"/>
      <c r="MXQ1" s="759"/>
      <c r="MXR1" s="759"/>
      <c r="MXS1" s="759"/>
      <c r="MXT1" s="759"/>
      <c r="MXU1" s="759"/>
      <c r="MXV1" s="759"/>
      <c r="MXW1" s="759"/>
      <c r="MXX1" s="759"/>
      <c r="MXY1" s="759"/>
      <c r="MXZ1" s="759"/>
      <c r="MYA1" s="759"/>
      <c r="MYB1" s="759"/>
      <c r="MYC1" s="759"/>
      <c r="MYD1" s="759"/>
      <c r="MYE1" s="759"/>
      <c r="MYF1" s="759"/>
      <c r="MYG1" s="759"/>
      <c r="MYH1" s="759"/>
      <c r="MYI1" s="759"/>
      <c r="MYJ1" s="759"/>
      <c r="MYK1" s="759"/>
      <c r="MYL1" s="759"/>
      <c r="MYM1" s="759"/>
      <c r="MYN1" s="759"/>
      <c r="MYO1" s="759"/>
      <c r="MYP1" s="759"/>
      <c r="MYQ1" s="759"/>
      <c r="MYR1" s="759"/>
      <c r="MYS1" s="759"/>
      <c r="MYT1" s="759"/>
      <c r="MYU1" s="759"/>
      <c r="MYV1" s="759"/>
      <c r="MYW1" s="759"/>
      <c r="MYX1" s="759"/>
      <c r="MYY1" s="759"/>
      <c r="MYZ1" s="759"/>
      <c r="MZA1" s="759"/>
      <c r="MZB1" s="759"/>
      <c r="MZC1" s="759"/>
      <c r="MZD1" s="759"/>
      <c r="MZE1" s="759"/>
      <c r="MZF1" s="759"/>
      <c r="MZG1" s="759"/>
      <c r="MZH1" s="759"/>
      <c r="MZI1" s="759"/>
      <c r="MZJ1" s="759"/>
      <c r="MZK1" s="759"/>
      <c r="MZL1" s="759"/>
      <c r="MZM1" s="759"/>
      <c r="MZN1" s="759"/>
      <c r="MZO1" s="759"/>
      <c r="MZP1" s="759"/>
      <c r="MZQ1" s="759"/>
      <c r="MZR1" s="759"/>
      <c r="MZS1" s="759"/>
      <c r="MZT1" s="759"/>
      <c r="MZU1" s="759"/>
      <c r="MZV1" s="759"/>
      <c r="MZW1" s="759"/>
      <c r="MZX1" s="759"/>
      <c r="MZY1" s="759"/>
      <c r="MZZ1" s="759"/>
      <c r="NAA1" s="759"/>
      <c r="NAB1" s="759"/>
      <c r="NAC1" s="759"/>
      <c r="NAD1" s="759"/>
      <c r="NAE1" s="759"/>
      <c r="NAF1" s="759"/>
      <c r="NAG1" s="759"/>
      <c r="NAH1" s="759"/>
      <c r="NAI1" s="759"/>
      <c r="NAJ1" s="759"/>
      <c r="NAK1" s="759"/>
      <c r="NAL1" s="759"/>
      <c r="NAM1" s="759"/>
      <c r="NAN1" s="759"/>
      <c r="NAO1" s="759"/>
      <c r="NAP1" s="759"/>
      <c r="NAQ1" s="759"/>
      <c r="NAR1" s="759"/>
      <c r="NAS1" s="759"/>
      <c r="NAT1" s="759"/>
      <c r="NAU1" s="759"/>
      <c r="NAV1" s="759"/>
      <c r="NAW1" s="759"/>
      <c r="NAX1" s="759"/>
      <c r="NAY1" s="759"/>
      <c r="NAZ1" s="759"/>
      <c r="NBA1" s="759"/>
      <c r="NBB1" s="759"/>
      <c r="NBC1" s="759"/>
      <c r="NBD1" s="759"/>
      <c r="NBE1" s="759"/>
      <c r="NBF1" s="759"/>
      <c r="NBG1" s="759"/>
      <c r="NBH1" s="759"/>
      <c r="NBI1" s="759"/>
      <c r="NBJ1" s="759"/>
      <c r="NBK1" s="759"/>
      <c r="NBL1" s="759"/>
      <c r="NBM1" s="759"/>
      <c r="NBN1" s="759"/>
      <c r="NBO1" s="759"/>
      <c r="NBP1" s="759"/>
      <c r="NBQ1" s="759"/>
      <c r="NBR1" s="759"/>
      <c r="NBS1" s="759"/>
      <c r="NBT1" s="759"/>
      <c r="NBU1" s="759"/>
      <c r="NBV1" s="759"/>
      <c r="NBW1" s="759"/>
      <c r="NBX1" s="759"/>
      <c r="NBY1" s="759"/>
      <c r="NBZ1" s="759"/>
      <c r="NCA1" s="759"/>
      <c r="NCB1" s="759"/>
      <c r="NCC1" s="759"/>
      <c r="NCD1" s="759"/>
      <c r="NCE1" s="759"/>
      <c r="NCF1" s="759"/>
      <c r="NCG1" s="759"/>
      <c r="NCH1" s="759"/>
      <c r="NCI1" s="759"/>
      <c r="NCJ1" s="759"/>
      <c r="NCK1" s="759"/>
      <c r="NCL1" s="759"/>
      <c r="NCM1" s="759"/>
      <c r="NCN1" s="759"/>
      <c r="NCO1" s="759"/>
      <c r="NCP1" s="759"/>
      <c r="NCQ1" s="759"/>
      <c r="NCR1" s="759"/>
      <c r="NCS1" s="759"/>
      <c r="NCT1" s="759"/>
      <c r="NCU1" s="759"/>
      <c r="NCV1" s="759"/>
      <c r="NCW1" s="759"/>
      <c r="NCX1" s="759"/>
      <c r="NCY1" s="759"/>
      <c r="NCZ1" s="759"/>
      <c r="NDA1" s="759"/>
      <c r="NDB1" s="759"/>
      <c r="NDC1" s="759"/>
      <c r="NDD1" s="759"/>
      <c r="NDE1" s="759"/>
      <c r="NDF1" s="759"/>
      <c r="NDG1" s="759"/>
      <c r="NDH1" s="759"/>
      <c r="NDI1" s="759"/>
      <c r="NDJ1" s="759"/>
      <c r="NDK1" s="759"/>
      <c r="NDL1" s="759"/>
      <c r="NDM1" s="759"/>
      <c r="NDN1" s="759"/>
      <c r="NDO1" s="759"/>
      <c r="NDP1" s="759"/>
      <c r="NDQ1" s="759"/>
      <c r="NDR1" s="759"/>
      <c r="NDS1" s="759"/>
      <c r="NDT1" s="759"/>
      <c r="NDU1" s="759"/>
      <c r="NDV1" s="759"/>
      <c r="NDW1" s="759"/>
      <c r="NDX1" s="759"/>
      <c r="NDY1" s="759"/>
      <c r="NDZ1" s="759"/>
      <c r="NEA1" s="759"/>
      <c r="NEB1" s="759"/>
      <c r="NEC1" s="759"/>
      <c r="NED1" s="759"/>
      <c r="NEE1" s="759"/>
      <c r="NEF1" s="759"/>
      <c r="NEG1" s="759"/>
      <c r="NEH1" s="759"/>
      <c r="NEI1" s="759"/>
      <c r="NEJ1" s="759"/>
      <c r="NEK1" s="759"/>
      <c r="NEL1" s="759"/>
      <c r="NEM1" s="759"/>
      <c r="NEN1" s="759"/>
      <c r="NEO1" s="759"/>
      <c r="NEP1" s="759"/>
      <c r="NEQ1" s="759"/>
      <c r="NER1" s="759"/>
      <c r="NES1" s="759"/>
      <c r="NET1" s="759"/>
      <c r="NEU1" s="759"/>
      <c r="NEV1" s="759"/>
      <c r="NEW1" s="759"/>
      <c r="NEX1" s="759"/>
      <c r="NEY1" s="759"/>
      <c r="NEZ1" s="759"/>
      <c r="NFA1" s="759"/>
      <c r="NFB1" s="759"/>
      <c r="NFC1" s="759"/>
      <c r="NFD1" s="759"/>
      <c r="NFE1" s="759"/>
      <c r="NFF1" s="759"/>
      <c r="NFG1" s="759"/>
      <c r="NFH1" s="759"/>
      <c r="NFI1" s="759"/>
      <c r="NFJ1" s="759"/>
      <c r="NFK1" s="759"/>
      <c r="NFL1" s="759"/>
      <c r="NFM1" s="759"/>
      <c r="NFN1" s="759"/>
      <c r="NFO1" s="759"/>
      <c r="NFP1" s="759"/>
      <c r="NFQ1" s="759"/>
      <c r="NFR1" s="759"/>
      <c r="NFS1" s="759"/>
      <c r="NFT1" s="759"/>
      <c r="NFU1" s="759"/>
      <c r="NFV1" s="759"/>
      <c r="NFW1" s="759"/>
      <c r="NFX1" s="759"/>
      <c r="NFY1" s="759"/>
      <c r="NFZ1" s="759"/>
      <c r="NGA1" s="759"/>
      <c r="NGB1" s="759"/>
      <c r="NGC1" s="759"/>
      <c r="NGD1" s="759"/>
      <c r="NGE1" s="759"/>
      <c r="NGF1" s="759"/>
      <c r="NGG1" s="759"/>
      <c r="NGH1" s="759"/>
      <c r="NGI1" s="759"/>
      <c r="NGJ1" s="759"/>
      <c r="NGK1" s="759"/>
      <c r="NGL1" s="759"/>
      <c r="NGM1" s="759"/>
      <c r="NGN1" s="759"/>
      <c r="NGO1" s="759"/>
      <c r="NGP1" s="759"/>
      <c r="NGQ1" s="759"/>
      <c r="NGR1" s="759"/>
      <c r="NGS1" s="759"/>
      <c r="NGT1" s="759"/>
      <c r="NGU1" s="759"/>
      <c r="NGV1" s="759"/>
      <c r="NGW1" s="759"/>
      <c r="NGX1" s="759"/>
      <c r="NGY1" s="759"/>
      <c r="NGZ1" s="759"/>
      <c r="NHA1" s="759"/>
      <c r="NHB1" s="759"/>
      <c r="NHC1" s="759"/>
      <c r="NHD1" s="759"/>
      <c r="NHE1" s="759"/>
      <c r="NHF1" s="759"/>
      <c r="NHG1" s="759"/>
      <c r="NHH1" s="759"/>
      <c r="NHI1" s="759"/>
      <c r="NHJ1" s="759"/>
      <c r="NHK1" s="759"/>
      <c r="NHL1" s="759"/>
      <c r="NHM1" s="759"/>
      <c r="NHN1" s="759"/>
      <c r="NHO1" s="759"/>
      <c r="NHP1" s="759"/>
      <c r="NHQ1" s="759"/>
      <c r="NHR1" s="759"/>
      <c r="NHS1" s="759"/>
      <c r="NHT1" s="759"/>
      <c r="NHU1" s="759"/>
      <c r="NHV1" s="759"/>
      <c r="NHW1" s="759"/>
      <c r="NHX1" s="759"/>
      <c r="NHY1" s="759"/>
      <c r="NHZ1" s="759"/>
      <c r="NIA1" s="759"/>
      <c r="NIB1" s="759"/>
      <c r="NIC1" s="759"/>
      <c r="NID1" s="759"/>
      <c r="NIE1" s="759"/>
      <c r="NIF1" s="759"/>
      <c r="NIG1" s="759"/>
      <c r="NIH1" s="759"/>
      <c r="NII1" s="759"/>
      <c r="NIJ1" s="759"/>
      <c r="NIK1" s="759"/>
      <c r="NIL1" s="759"/>
      <c r="NIM1" s="759"/>
      <c r="NIN1" s="759"/>
      <c r="NIO1" s="759"/>
      <c r="NIP1" s="759"/>
      <c r="NIQ1" s="759"/>
      <c r="NIR1" s="759"/>
      <c r="NIS1" s="759"/>
      <c r="NIT1" s="759"/>
      <c r="NIU1" s="759"/>
      <c r="NIV1" s="759"/>
      <c r="NIW1" s="759"/>
      <c r="NIX1" s="759"/>
      <c r="NIY1" s="759"/>
      <c r="NIZ1" s="759"/>
      <c r="NJA1" s="759"/>
      <c r="NJB1" s="759"/>
      <c r="NJC1" s="759"/>
      <c r="NJD1" s="759"/>
      <c r="NJE1" s="759"/>
      <c r="NJF1" s="759"/>
      <c r="NJG1" s="759"/>
      <c r="NJH1" s="759"/>
      <c r="NJI1" s="759"/>
      <c r="NJJ1" s="759"/>
      <c r="NJK1" s="759"/>
      <c r="NJL1" s="759"/>
      <c r="NJM1" s="759"/>
      <c r="NJN1" s="759"/>
      <c r="NJO1" s="759"/>
      <c r="NJP1" s="759"/>
      <c r="NJQ1" s="759"/>
      <c r="NJR1" s="759"/>
      <c r="NJS1" s="759"/>
      <c r="NJT1" s="759"/>
      <c r="NJU1" s="759"/>
      <c r="NJV1" s="759"/>
      <c r="NJW1" s="759"/>
      <c r="NJX1" s="759"/>
      <c r="NJY1" s="759"/>
      <c r="NJZ1" s="759"/>
      <c r="NKA1" s="759"/>
      <c r="NKB1" s="759"/>
      <c r="NKC1" s="759"/>
      <c r="NKD1" s="759"/>
      <c r="NKE1" s="759"/>
      <c r="NKF1" s="759"/>
      <c r="NKG1" s="759"/>
      <c r="NKH1" s="759"/>
      <c r="NKI1" s="759"/>
      <c r="NKJ1" s="759"/>
      <c r="NKK1" s="759"/>
      <c r="NKL1" s="759"/>
      <c r="NKM1" s="759"/>
      <c r="NKN1" s="759"/>
      <c r="NKO1" s="759"/>
      <c r="NKP1" s="759"/>
      <c r="NKQ1" s="759"/>
      <c r="NKR1" s="759"/>
      <c r="NKS1" s="759"/>
      <c r="NKT1" s="759"/>
      <c r="NKU1" s="759"/>
      <c r="NKV1" s="759"/>
      <c r="NKW1" s="759"/>
      <c r="NKX1" s="759"/>
      <c r="NKY1" s="759"/>
      <c r="NKZ1" s="759"/>
      <c r="NLA1" s="759"/>
      <c r="NLB1" s="759"/>
      <c r="NLC1" s="759"/>
      <c r="NLD1" s="759"/>
      <c r="NLE1" s="759"/>
      <c r="NLF1" s="759"/>
      <c r="NLG1" s="759"/>
      <c r="NLH1" s="759"/>
      <c r="NLI1" s="759"/>
      <c r="NLJ1" s="759"/>
      <c r="NLK1" s="759"/>
      <c r="NLL1" s="759"/>
      <c r="NLM1" s="759"/>
      <c r="NLN1" s="759"/>
      <c r="NLO1" s="759"/>
      <c r="NLP1" s="759"/>
      <c r="NLQ1" s="759"/>
      <c r="NLR1" s="759"/>
      <c r="NLS1" s="759"/>
      <c r="NLT1" s="759"/>
      <c r="NLU1" s="759"/>
      <c r="NLV1" s="759"/>
      <c r="NLW1" s="759"/>
      <c r="NLX1" s="759"/>
      <c r="NLY1" s="759"/>
      <c r="NLZ1" s="759"/>
      <c r="NMA1" s="759"/>
      <c r="NMB1" s="759"/>
      <c r="NMC1" s="759"/>
      <c r="NMD1" s="759"/>
      <c r="NME1" s="759"/>
      <c r="NMF1" s="759"/>
      <c r="NMG1" s="759"/>
      <c r="NMH1" s="759"/>
      <c r="NMI1" s="759"/>
      <c r="NMJ1" s="759"/>
      <c r="NMK1" s="759"/>
      <c r="NML1" s="759"/>
      <c r="NMM1" s="759"/>
      <c r="NMN1" s="759"/>
      <c r="NMO1" s="759"/>
      <c r="NMP1" s="759"/>
      <c r="NMQ1" s="759"/>
      <c r="NMR1" s="759"/>
      <c r="NMS1" s="759"/>
      <c r="NMT1" s="759"/>
      <c r="NMU1" s="759"/>
      <c r="NMV1" s="759"/>
      <c r="NMW1" s="759"/>
      <c r="NMX1" s="759"/>
      <c r="NMY1" s="759"/>
      <c r="NMZ1" s="759"/>
      <c r="NNA1" s="759"/>
      <c r="NNB1" s="759"/>
      <c r="NNC1" s="759"/>
      <c r="NND1" s="759"/>
      <c r="NNE1" s="759"/>
      <c r="NNF1" s="759"/>
      <c r="NNG1" s="759"/>
      <c r="NNH1" s="759"/>
      <c r="NNI1" s="759"/>
      <c r="NNJ1" s="759"/>
      <c r="NNK1" s="759"/>
      <c r="NNL1" s="759"/>
      <c r="NNM1" s="759"/>
      <c r="NNN1" s="759"/>
      <c r="NNO1" s="759"/>
      <c r="NNP1" s="759"/>
      <c r="NNQ1" s="759"/>
      <c r="NNR1" s="759"/>
      <c r="NNS1" s="759"/>
      <c r="NNT1" s="759"/>
      <c r="NNU1" s="759"/>
      <c r="NNV1" s="759"/>
      <c r="NNW1" s="759"/>
      <c r="NNX1" s="759"/>
      <c r="NNY1" s="759"/>
      <c r="NNZ1" s="759"/>
      <c r="NOA1" s="759"/>
      <c r="NOB1" s="759"/>
      <c r="NOC1" s="759"/>
      <c r="NOD1" s="759"/>
      <c r="NOE1" s="759"/>
      <c r="NOF1" s="759"/>
      <c r="NOG1" s="759"/>
      <c r="NOH1" s="759"/>
      <c r="NOI1" s="759"/>
      <c r="NOJ1" s="759"/>
      <c r="NOK1" s="759"/>
      <c r="NOL1" s="759"/>
      <c r="NOM1" s="759"/>
      <c r="NON1" s="759"/>
      <c r="NOO1" s="759"/>
      <c r="NOP1" s="759"/>
      <c r="NOQ1" s="759"/>
      <c r="NOR1" s="759"/>
      <c r="NOS1" s="759"/>
      <c r="NOT1" s="759"/>
      <c r="NOU1" s="759"/>
      <c r="NOV1" s="759"/>
      <c r="NOW1" s="759"/>
      <c r="NOX1" s="759"/>
      <c r="NOY1" s="759"/>
      <c r="NOZ1" s="759"/>
      <c r="NPA1" s="759"/>
      <c r="NPB1" s="759"/>
      <c r="NPC1" s="759"/>
      <c r="NPD1" s="759"/>
      <c r="NPE1" s="759"/>
      <c r="NPF1" s="759"/>
      <c r="NPG1" s="759"/>
      <c r="NPH1" s="759"/>
      <c r="NPI1" s="759"/>
      <c r="NPJ1" s="759"/>
      <c r="NPK1" s="759"/>
      <c r="NPL1" s="759"/>
      <c r="NPM1" s="759"/>
      <c r="NPN1" s="759"/>
      <c r="NPO1" s="759"/>
      <c r="NPP1" s="759"/>
      <c r="NPQ1" s="759"/>
      <c r="NPR1" s="759"/>
      <c r="NPS1" s="759"/>
      <c r="NPT1" s="759"/>
      <c r="NPU1" s="759"/>
      <c r="NPV1" s="759"/>
      <c r="NPW1" s="759"/>
      <c r="NPX1" s="759"/>
      <c r="NPY1" s="759"/>
      <c r="NPZ1" s="759"/>
      <c r="NQA1" s="759"/>
      <c r="NQB1" s="759"/>
      <c r="NQC1" s="759"/>
      <c r="NQD1" s="759"/>
      <c r="NQE1" s="759"/>
      <c r="NQF1" s="759"/>
      <c r="NQG1" s="759"/>
      <c r="NQH1" s="759"/>
      <c r="NQI1" s="759"/>
      <c r="NQJ1" s="759"/>
      <c r="NQK1" s="759"/>
      <c r="NQL1" s="759"/>
      <c r="NQM1" s="759"/>
      <c r="NQN1" s="759"/>
      <c r="NQO1" s="759"/>
      <c r="NQP1" s="759"/>
      <c r="NQQ1" s="759"/>
      <c r="NQR1" s="759"/>
      <c r="NQS1" s="759"/>
      <c r="NQT1" s="759"/>
      <c r="NQU1" s="759"/>
      <c r="NQV1" s="759"/>
      <c r="NQW1" s="759"/>
      <c r="NQX1" s="759"/>
      <c r="NQY1" s="759"/>
      <c r="NQZ1" s="759"/>
      <c r="NRA1" s="759"/>
      <c r="NRB1" s="759"/>
      <c r="NRC1" s="759"/>
      <c r="NRD1" s="759"/>
      <c r="NRE1" s="759"/>
      <c r="NRF1" s="759"/>
      <c r="NRG1" s="759"/>
      <c r="NRH1" s="759"/>
      <c r="NRI1" s="759"/>
      <c r="NRJ1" s="759"/>
      <c r="NRK1" s="759"/>
      <c r="NRL1" s="759"/>
      <c r="NRM1" s="759"/>
      <c r="NRN1" s="759"/>
      <c r="NRO1" s="759"/>
      <c r="NRP1" s="759"/>
      <c r="NRQ1" s="759"/>
      <c r="NRR1" s="759"/>
      <c r="NRS1" s="759"/>
      <c r="NRT1" s="759"/>
      <c r="NRU1" s="759"/>
      <c r="NRV1" s="759"/>
      <c r="NRW1" s="759"/>
      <c r="NRX1" s="759"/>
      <c r="NRY1" s="759"/>
      <c r="NRZ1" s="759"/>
      <c r="NSA1" s="759"/>
      <c r="NSB1" s="759"/>
      <c r="NSC1" s="759"/>
      <c r="NSD1" s="759"/>
      <c r="NSE1" s="759"/>
      <c r="NSF1" s="759"/>
      <c r="NSG1" s="759"/>
      <c r="NSH1" s="759"/>
      <c r="NSI1" s="759"/>
      <c r="NSJ1" s="759"/>
      <c r="NSK1" s="759"/>
      <c r="NSL1" s="759"/>
      <c r="NSM1" s="759"/>
      <c r="NSN1" s="759"/>
      <c r="NSO1" s="759"/>
      <c r="NSP1" s="759"/>
      <c r="NSQ1" s="759"/>
      <c r="NSR1" s="759"/>
      <c r="NSS1" s="759"/>
      <c r="NST1" s="759"/>
      <c r="NSU1" s="759"/>
      <c r="NSV1" s="759"/>
      <c r="NSW1" s="759"/>
      <c r="NSX1" s="759"/>
      <c r="NSY1" s="759"/>
      <c r="NSZ1" s="759"/>
      <c r="NTA1" s="759"/>
      <c r="NTB1" s="759"/>
      <c r="NTC1" s="759"/>
      <c r="NTD1" s="759"/>
      <c r="NTE1" s="759"/>
      <c r="NTF1" s="759"/>
      <c r="NTG1" s="759"/>
      <c r="NTH1" s="759"/>
      <c r="NTI1" s="759"/>
      <c r="NTJ1" s="759"/>
      <c r="NTK1" s="759"/>
      <c r="NTL1" s="759"/>
      <c r="NTM1" s="759"/>
      <c r="NTN1" s="759"/>
      <c r="NTO1" s="759"/>
      <c r="NTP1" s="759"/>
      <c r="NTQ1" s="759"/>
      <c r="NTR1" s="759"/>
      <c r="NTS1" s="759"/>
      <c r="NTT1" s="759"/>
      <c r="NTU1" s="759"/>
      <c r="NTV1" s="759"/>
      <c r="NTW1" s="759"/>
      <c r="NTX1" s="759"/>
      <c r="NTY1" s="759"/>
      <c r="NTZ1" s="759"/>
      <c r="NUA1" s="759"/>
      <c r="NUB1" s="759"/>
      <c r="NUC1" s="759"/>
      <c r="NUD1" s="759"/>
      <c r="NUE1" s="759"/>
      <c r="NUF1" s="759"/>
      <c r="NUG1" s="759"/>
      <c r="NUH1" s="759"/>
      <c r="NUI1" s="759"/>
      <c r="NUJ1" s="759"/>
      <c r="NUK1" s="759"/>
      <c r="NUL1" s="759"/>
      <c r="NUM1" s="759"/>
      <c r="NUN1" s="759"/>
      <c r="NUO1" s="759"/>
      <c r="NUP1" s="759"/>
      <c r="NUQ1" s="759"/>
      <c r="NUR1" s="759"/>
      <c r="NUS1" s="759"/>
      <c r="NUT1" s="759"/>
      <c r="NUU1" s="759"/>
      <c r="NUV1" s="759"/>
      <c r="NUW1" s="759"/>
      <c r="NUX1" s="759"/>
      <c r="NUY1" s="759"/>
      <c r="NUZ1" s="759"/>
      <c r="NVA1" s="759"/>
      <c r="NVB1" s="759"/>
      <c r="NVC1" s="759"/>
      <c r="NVD1" s="759"/>
      <c r="NVE1" s="759"/>
      <c r="NVF1" s="759"/>
      <c r="NVG1" s="759"/>
      <c r="NVH1" s="759"/>
      <c r="NVI1" s="759"/>
      <c r="NVJ1" s="759"/>
      <c r="NVK1" s="759"/>
      <c r="NVL1" s="759"/>
      <c r="NVM1" s="759"/>
      <c r="NVN1" s="759"/>
      <c r="NVO1" s="759"/>
      <c r="NVP1" s="759"/>
      <c r="NVQ1" s="759"/>
      <c r="NVR1" s="759"/>
      <c r="NVS1" s="759"/>
      <c r="NVT1" s="759"/>
      <c r="NVU1" s="759"/>
      <c r="NVV1" s="759"/>
      <c r="NVW1" s="759"/>
      <c r="NVX1" s="759"/>
      <c r="NVY1" s="759"/>
      <c r="NVZ1" s="759"/>
      <c r="NWA1" s="759"/>
      <c r="NWB1" s="759"/>
      <c r="NWC1" s="759"/>
      <c r="NWD1" s="759"/>
      <c r="NWE1" s="759"/>
      <c r="NWF1" s="759"/>
      <c r="NWG1" s="759"/>
      <c r="NWH1" s="759"/>
      <c r="NWI1" s="759"/>
      <c r="NWJ1" s="759"/>
      <c r="NWK1" s="759"/>
      <c r="NWL1" s="759"/>
      <c r="NWM1" s="759"/>
      <c r="NWN1" s="759"/>
      <c r="NWO1" s="759"/>
      <c r="NWP1" s="759"/>
      <c r="NWQ1" s="759"/>
      <c r="NWR1" s="759"/>
      <c r="NWS1" s="759"/>
      <c r="NWT1" s="759"/>
      <c r="NWU1" s="759"/>
      <c r="NWV1" s="759"/>
      <c r="NWW1" s="759"/>
      <c r="NWX1" s="759"/>
      <c r="NWY1" s="759"/>
      <c r="NWZ1" s="759"/>
      <c r="NXA1" s="759"/>
      <c r="NXB1" s="759"/>
      <c r="NXC1" s="759"/>
      <c r="NXD1" s="759"/>
      <c r="NXE1" s="759"/>
      <c r="NXF1" s="759"/>
      <c r="NXG1" s="759"/>
      <c r="NXH1" s="759"/>
      <c r="NXI1" s="759"/>
      <c r="NXJ1" s="759"/>
      <c r="NXK1" s="759"/>
      <c r="NXL1" s="759"/>
      <c r="NXM1" s="759"/>
      <c r="NXN1" s="759"/>
      <c r="NXO1" s="759"/>
      <c r="NXP1" s="759"/>
      <c r="NXQ1" s="759"/>
      <c r="NXR1" s="759"/>
      <c r="NXS1" s="759"/>
      <c r="NXT1" s="759"/>
      <c r="NXU1" s="759"/>
      <c r="NXV1" s="759"/>
      <c r="NXW1" s="759"/>
      <c r="NXX1" s="759"/>
      <c r="NXY1" s="759"/>
      <c r="NXZ1" s="759"/>
      <c r="NYA1" s="759"/>
      <c r="NYB1" s="759"/>
      <c r="NYC1" s="759"/>
      <c r="NYD1" s="759"/>
      <c r="NYE1" s="759"/>
      <c r="NYF1" s="759"/>
      <c r="NYG1" s="759"/>
      <c r="NYH1" s="759"/>
      <c r="NYI1" s="759"/>
      <c r="NYJ1" s="759"/>
      <c r="NYK1" s="759"/>
      <c r="NYL1" s="759"/>
      <c r="NYM1" s="759"/>
      <c r="NYN1" s="759"/>
      <c r="NYO1" s="759"/>
      <c r="NYP1" s="759"/>
      <c r="NYQ1" s="759"/>
      <c r="NYR1" s="759"/>
      <c r="NYS1" s="759"/>
      <c r="NYT1" s="759"/>
      <c r="NYU1" s="759"/>
      <c r="NYV1" s="759"/>
      <c r="NYW1" s="759"/>
      <c r="NYX1" s="759"/>
      <c r="NYY1" s="759"/>
      <c r="NYZ1" s="759"/>
      <c r="NZA1" s="759"/>
      <c r="NZB1" s="759"/>
      <c r="NZC1" s="759"/>
      <c r="NZD1" s="759"/>
      <c r="NZE1" s="759"/>
      <c r="NZF1" s="759"/>
      <c r="NZG1" s="759"/>
      <c r="NZH1" s="759"/>
      <c r="NZI1" s="759"/>
      <c r="NZJ1" s="759"/>
      <c r="NZK1" s="759"/>
      <c r="NZL1" s="759"/>
      <c r="NZM1" s="759"/>
      <c r="NZN1" s="759"/>
      <c r="NZO1" s="759"/>
      <c r="NZP1" s="759"/>
      <c r="NZQ1" s="759"/>
      <c r="NZR1" s="759"/>
      <c r="NZS1" s="759"/>
      <c r="NZT1" s="759"/>
      <c r="NZU1" s="759"/>
      <c r="NZV1" s="759"/>
      <c r="NZW1" s="759"/>
      <c r="NZX1" s="759"/>
      <c r="NZY1" s="759"/>
      <c r="NZZ1" s="759"/>
      <c r="OAA1" s="759"/>
      <c r="OAB1" s="759"/>
      <c r="OAC1" s="759"/>
      <c r="OAD1" s="759"/>
      <c r="OAE1" s="759"/>
      <c r="OAF1" s="759"/>
      <c r="OAG1" s="759"/>
      <c r="OAH1" s="759"/>
      <c r="OAI1" s="759"/>
      <c r="OAJ1" s="759"/>
      <c r="OAK1" s="759"/>
      <c r="OAL1" s="759"/>
      <c r="OAM1" s="759"/>
      <c r="OAN1" s="759"/>
      <c r="OAO1" s="759"/>
      <c r="OAP1" s="759"/>
      <c r="OAQ1" s="759"/>
      <c r="OAR1" s="759"/>
      <c r="OAS1" s="759"/>
      <c r="OAT1" s="759"/>
      <c r="OAU1" s="759"/>
      <c r="OAV1" s="759"/>
      <c r="OAW1" s="759"/>
      <c r="OAX1" s="759"/>
      <c r="OAY1" s="759"/>
      <c r="OAZ1" s="759"/>
      <c r="OBA1" s="759"/>
      <c r="OBB1" s="759"/>
      <c r="OBC1" s="759"/>
      <c r="OBD1" s="759"/>
      <c r="OBE1" s="759"/>
      <c r="OBF1" s="759"/>
      <c r="OBG1" s="759"/>
      <c r="OBH1" s="759"/>
      <c r="OBI1" s="759"/>
      <c r="OBJ1" s="759"/>
      <c r="OBK1" s="759"/>
      <c r="OBL1" s="759"/>
      <c r="OBM1" s="759"/>
      <c r="OBN1" s="759"/>
      <c r="OBO1" s="759"/>
      <c r="OBP1" s="759"/>
      <c r="OBQ1" s="759"/>
      <c r="OBR1" s="759"/>
      <c r="OBS1" s="759"/>
      <c r="OBT1" s="759"/>
      <c r="OBU1" s="759"/>
      <c r="OBV1" s="759"/>
      <c r="OBW1" s="759"/>
      <c r="OBX1" s="759"/>
      <c r="OBY1" s="759"/>
      <c r="OBZ1" s="759"/>
      <c r="OCA1" s="759"/>
      <c r="OCB1" s="759"/>
      <c r="OCC1" s="759"/>
      <c r="OCD1" s="759"/>
      <c r="OCE1" s="759"/>
      <c r="OCF1" s="759"/>
      <c r="OCG1" s="759"/>
      <c r="OCH1" s="759"/>
      <c r="OCI1" s="759"/>
      <c r="OCJ1" s="759"/>
      <c r="OCK1" s="759"/>
      <c r="OCL1" s="759"/>
      <c r="OCM1" s="759"/>
      <c r="OCN1" s="759"/>
      <c r="OCO1" s="759"/>
      <c r="OCP1" s="759"/>
      <c r="OCQ1" s="759"/>
      <c r="OCR1" s="759"/>
      <c r="OCS1" s="759"/>
      <c r="OCT1" s="759"/>
      <c r="OCU1" s="759"/>
      <c r="OCV1" s="759"/>
      <c r="OCW1" s="759"/>
      <c r="OCX1" s="759"/>
      <c r="OCY1" s="759"/>
      <c r="OCZ1" s="759"/>
      <c r="ODA1" s="759"/>
      <c r="ODB1" s="759"/>
      <c r="ODC1" s="759"/>
      <c r="ODD1" s="759"/>
      <c r="ODE1" s="759"/>
      <c r="ODF1" s="759"/>
      <c r="ODG1" s="759"/>
      <c r="ODH1" s="759"/>
      <c r="ODI1" s="759"/>
      <c r="ODJ1" s="759"/>
      <c r="ODK1" s="759"/>
      <c r="ODL1" s="759"/>
      <c r="ODM1" s="759"/>
      <c r="ODN1" s="759"/>
      <c r="ODO1" s="759"/>
      <c r="ODP1" s="759"/>
      <c r="ODQ1" s="759"/>
      <c r="ODR1" s="759"/>
      <c r="ODS1" s="759"/>
      <c r="ODT1" s="759"/>
      <c r="ODU1" s="759"/>
      <c r="ODV1" s="759"/>
      <c r="ODW1" s="759"/>
      <c r="ODX1" s="759"/>
      <c r="ODY1" s="759"/>
      <c r="ODZ1" s="759"/>
      <c r="OEA1" s="759"/>
      <c r="OEB1" s="759"/>
      <c r="OEC1" s="759"/>
      <c r="OED1" s="759"/>
      <c r="OEE1" s="759"/>
      <c r="OEF1" s="759"/>
      <c r="OEG1" s="759"/>
      <c r="OEH1" s="759"/>
      <c r="OEI1" s="759"/>
      <c r="OEJ1" s="759"/>
      <c r="OEK1" s="759"/>
      <c r="OEL1" s="759"/>
      <c r="OEM1" s="759"/>
      <c r="OEN1" s="759"/>
      <c r="OEO1" s="759"/>
      <c r="OEP1" s="759"/>
      <c r="OEQ1" s="759"/>
      <c r="OER1" s="759"/>
      <c r="OES1" s="759"/>
      <c r="OET1" s="759"/>
      <c r="OEU1" s="759"/>
      <c r="OEV1" s="759"/>
      <c r="OEW1" s="759"/>
      <c r="OEX1" s="759"/>
      <c r="OEY1" s="759"/>
      <c r="OEZ1" s="759"/>
      <c r="OFA1" s="759"/>
      <c r="OFB1" s="759"/>
      <c r="OFC1" s="759"/>
      <c r="OFD1" s="759"/>
      <c r="OFE1" s="759"/>
      <c r="OFF1" s="759"/>
      <c r="OFG1" s="759"/>
      <c r="OFH1" s="759"/>
      <c r="OFI1" s="759"/>
      <c r="OFJ1" s="759"/>
      <c r="OFK1" s="759"/>
      <c r="OFL1" s="759"/>
      <c r="OFM1" s="759"/>
      <c r="OFN1" s="759"/>
      <c r="OFO1" s="759"/>
      <c r="OFP1" s="759"/>
      <c r="OFQ1" s="759"/>
      <c r="OFR1" s="759"/>
      <c r="OFS1" s="759"/>
      <c r="OFT1" s="759"/>
      <c r="OFU1" s="759"/>
      <c r="OFV1" s="759"/>
      <c r="OFW1" s="759"/>
      <c r="OFX1" s="759"/>
      <c r="OFY1" s="759"/>
      <c r="OFZ1" s="759"/>
      <c r="OGA1" s="759"/>
      <c r="OGB1" s="759"/>
      <c r="OGC1" s="759"/>
      <c r="OGD1" s="759"/>
      <c r="OGE1" s="759"/>
      <c r="OGF1" s="759"/>
      <c r="OGG1" s="759"/>
      <c r="OGH1" s="759"/>
      <c r="OGI1" s="759"/>
      <c r="OGJ1" s="759"/>
      <c r="OGK1" s="759"/>
      <c r="OGL1" s="759"/>
      <c r="OGM1" s="759"/>
      <c r="OGN1" s="759"/>
      <c r="OGO1" s="759"/>
      <c r="OGP1" s="759"/>
      <c r="OGQ1" s="759"/>
      <c r="OGR1" s="759"/>
      <c r="OGS1" s="759"/>
      <c r="OGT1" s="759"/>
      <c r="OGU1" s="759"/>
      <c r="OGV1" s="759"/>
      <c r="OGW1" s="759"/>
      <c r="OGX1" s="759"/>
      <c r="OGY1" s="759"/>
      <c r="OGZ1" s="759"/>
      <c r="OHA1" s="759"/>
      <c r="OHB1" s="759"/>
      <c r="OHC1" s="759"/>
      <c r="OHD1" s="759"/>
      <c r="OHE1" s="759"/>
      <c r="OHF1" s="759"/>
      <c r="OHG1" s="759"/>
      <c r="OHH1" s="759"/>
      <c r="OHI1" s="759"/>
      <c r="OHJ1" s="759"/>
      <c r="OHK1" s="759"/>
      <c r="OHL1" s="759"/>
      <c r="OHM1" s="759"/>
      <c r="OHN1" s="759"/>
      <c r="OHO1" s="759"/>
      <c r="OHP1" s="759"/>
      <c r="OHQ1" s="759"/>
      <c r="OHR1" s="759"/>
      <c r="OHS1" s="759"/>
      <c r="OHT1" s="759"/>
      <c r="OHU1" s="759"/>
      <c r="OHV1" s="759"/>
      <c r="OHW1" s="759"/>
      <c r="OHX1" s="759"/>
      <c r="OHY1" s="759"/>
      <c r="OHZ1" s="759"/>
      <c r="OIA1" s="759"/>
      <c r="OIB1" s="759"/>
      <c r="OIC1" s="759"/>
      <c r="OID1" s="759"/>
      <c r="OIE1" s="759"/>
      <c r="OIF1" s="759"/>
      <c r="OIG1" s="759"/>
      <c r="OIH1" s="759"/>
      <c r="OII1" s="759"/>
      <c r="OIJ1" s="759"/>
      <c r="OIK1" s="759"/>
      <c r="OIL1" s="759"/>
      <c r="OIM1" s="759"/>
      <c r="OIN1" s="759"/>
      <c r="OIO1" s="759"/>
      <c r="OIP1" s="759"/>
      <c r="OIQ1" s="759"/>
      <c r="OIR1" s="759"/>
      <c r="OIS1" s="759"/>
      <c r="OIT1" s="759"/>
      <c r="OIU1" s="759"/>
      <c r="OIV1" s="759"/>
      <c r="OIW1" s="759"/>
      <c r="OIX1" s="759"/>
      <c r="OIY1" s="759"/>
      <c r="OIZ1" s="759"/>
      <c r="OJA1" s="759"/>
      <c r="OJB1" s="759"/>
      <c r="OJC1" s="759"/>
      <c r="OJD1" s="759"/>
      <c r="OJE1" s="759"/>
      <c r="OJF1" s="759"/>
      <c r="OJG1" s="759"/>
      <c r="OJH1" s="759"/>
      <c r="OJI1" s="759"/>
      <c r="OJJ1" s="759"/>
      <c r="OJK1" s="759"/>
      <c r="OJL1" s="759"/>
      <c r="OJM1" s="759"/>
      <c r="OJN1" s="759"/>
      <c r="OJO1" s="759"/>
      <c r="OJP1" s="759"/>
      <c r="OJQ1" s="759"/>
      <c r="OJR1" s="759"/>
      <c r="OJS1" s="759"/>
      <c r="OJT1" s="759"/>
      <c r="OJU1" s="759"/>
      <c r="OJV1" s="759"/>
      <c r="OJW1" s="759"/>
      <c r="OJX1" s="759"/>
      <c r="OJY1" s="759"/>
      <c r="OJZ1" s="759"/>
      <c r="OKA1" s="759"/>
      <c r="OKB1" s="759"/>
      <c r="OKC1" s="759"/>
      <c r="OKD1" s="759"/>
      <c r="OKE1" s="759"/>
      <c r="OKF1" s="759"/>
      <c r="OKG1" s="759"/>
      <c r="OKH1" s="759"/>
      <c r="OKI1" s="759"/>
      <c r="OKJ1" s="759"/>
      <c r="OKK1" s="759"/>
      <c r="OKL1" s="759"/>
      <c r="OKM1" s="759"/>
      <c r="OKN1" s="759"/>
      <c r="OKO1" s="759"/>
      <c r="OKP1" s="759"/>
      <c r="OKQ1" s="759"/>
      <c r="OKR1" s="759"/>
      <c r="OKS1" s="759"/>
      <c r="OKT1" s="759"/>
      <c r="OKU1" s="759"/>
      <c r="OKV1" s="759"/>
      <c r="OKW1" s="759"/>
      <c r="OKX1" s="759"/>
      <c r="OKY1" s="759"/>
      <c r="OKZ1" s="759"/>
      <c r="OLA1" s="759"/>
      <c r="OLB1" s="759"/>
      <c r="OLC1" s="759"/>
      <c r="OLD1" s="759"/>
      <c r="OLE1" s="759"/>
      <c r="OLF1" s="759"/>
      <c r="OLG1" s="759"/>
      <c r="OLH1" s="759"/>
      <c r="OLI1" s="759"/>
      <c r="OLJ1" s="759"/>
      <c r="OLK1" s="759"/>
      <c r="OLL1" s="759"/>
      <c r="OLM1" s="759"/>
      <c r="OLN1" s="759"/>
      <c r="OLO1" s="759"/>
      <c r="OLP1" s="759"/>
      <c r="OLQ1" s="759"/>
      <c r="OLR1" s="759"/>
      <c r="OLS1" s="759"/>
      <c r="OLT1" s="759"/>
      <c r="OLU1" s="759"/>
      <c r="OLV1" s="759"/>
      <c r="OLW1" s="759"/>
      <c r="OLX1" s="759"/>
      <c r="OLY1" s="759"/>
      <c r="OLZ1" s="759"/>
      <c r="OMA1" s="759"/>
      <c r="OMB1" s="759"/>
      <c r="OMC1" s="759"/>
      <c r="OMD1" s="759"/>
      <c r="OME1" s="759"/>
      <c r="OMF1" s="759"/>
      <c r="OMG1" s="759"/>
      <c r="OMH1" s="759"/>
      <c r="OMI1" s="759"/>
      <c r="OMJ1" s="759"/>
      <c r="OMK1" s="759"/>
      <c r="OML1" s="759"/>
      <c r="OMM1" s="759"/>
      <c r="OMN1" s="759"/>
      <c r="OMO1" s="759"/>
      <c r="OMP1" s="759"/>
      <c r="OMQ1" s="759"/>
      <c r="OMR1" s="759"/>
      <c r="OMS1" s="759"/>
      <c r="OMT1" s="759"/>
      <c r="OMU1" s="759"/>
      <c r="OMV1" s="759"/>
      <c r="OMW1" s="759"/>
      <c r="OMX1" s="759"/>
      <c r="OMY1" s="759"/>
      <c r="OMZ1" s="759"/>
      <c r="ONA1" s="759"/>
      <c r="ONB1" s="759"/>
      <c r="ONC1" s="759"/>
      <c r="OND1" s="759"/>
      <c r="ONE1" s="759"/>
      <c r="ONF1" s="759"/>
      <c r="ONG1" s="759"/>
      <c r="ONH1" s="759"/>
      <c r="ONI1" s="759"/>
      <c r="ONJ1" s="759"/>
      <c r="ONK1" s="759"/>
      <c r="ONL1" s="759"/>
      <c r="ONM1" s="759"/>
      <c r="ONN1" s="759"/>
      <c r="ONO1" s="759"/>
      <c r="ONP1" s="759"/>
      <c r="ONQ1" s="759"/>
      <c r="ONR1" s="759"/>
      <c r="ONS1" s="759"/>
      <c r="ONT1" s="759"/>
      <c r="ONU1" s="759"/>
      <c r="ONV1" s="759"/>
      <c r="ONW1" s="759"/>
      <c r="ONX1" s="759"/>
      <c r="ONY1" s="759"/>
      <c r="ONZ1" s="759"/>
      <c r="OOA1" s="759"/>
      <c r="OOB1" s="759"/>
      <c r="OOC1" s="759"/>
      <c r="OOD1" s="759"/>
      <c r="OOE1" s="759"/>
      <c r="OOF1" s="759"/>
      <c r="OOG1" s="759"/>
      <c r="OOH1" s="759"/>
      <c r="OOI1" s="759"/>
      <c r="OOJ1" s="759"/>
      <c r="OOK1" s="759"/>
      <c r="OOL1" s="759"/>
      <c r="OOM1" s="759"/>
      <c r="OON1" s="759"/>
      <c r="OOO1" s="759"/>
      <c r="OOP1" s="759"/>
      <c r="OOQ1" s="759"/>
      <c r="OOR1" s="759"/>
      <c r="OOS1" s="759"/>
      <c r="OOT1" s="759"/>
      <c r="OOU1" s="759"/>
      <c r="OOV1" s="759"/>
      <c r="OOW1" s="759"/>
      <c r="OOX1" s="759"/>
      <c r="OOY1" s="759"/>
      <c r="OOZ1" s="759"/>
      <c r="OPA1" s="759"/>
      <c r="OPB1" s="759"/>
      <c r="OPC1" s="759"/>
      <c r="OPD1" s="759"/>
      <c r="OPE1" s="759"/>
      <c r="OPF1" s="759"/>
      <c r="OPG1" s="759"/>
      <c r="OPH1" s="759"/>
      <c r="OPI1" s="759"/>
      <c r="OPJ1" s="759"/>
      <c r="OPK1" s="759"/>
      <c r="OPL1" s="759"/>
      <c r="OPM1" s="759"/>
      <c r="OPN1" s="759"/>
      <c r="OPO1" s="759"/>
      <c r="OPP1" s="759"/>
      <c r="OPQ1" s="759"/>
      <c r="OPR1" s="759"/>
      <c r="OPS1" s="759"/>
      <c r="OPT1" s="759"/>
      <c r="OPU1" s="759"/>
      <c r="OPV1" s="759"/>
      <c r="OPW1" s="759"/>
      <c r="OPX1" s="759"/>
      <c r="OPY1" s="759"/>
      <c r="OPZ1" s="759"/>
      <c r="OQA1" s="759"/>
      <c r="OQB1" s="759"/>
      <c r="OQC1" s="759"/>
      <c r="OQD1" s="759"/>
      <c r="OQE1" s="759"/>
      <c r="OQF1" s="759"/>
      <c r="OQG1" s="759"/>
      <c r="OQH1" s="759"/>
      <c r="OQI1" s="759"/>
      <c r="OQJ1" s="759"/>
      <c r="OQK1" s="759"/>
      <c r="OQL1" s="759"/>
      <c r="OQM1" s="759"/>
      <c r="OQN1" s="759"/>
      <c r="OQO1" s="759"/>
      <c r="OQP1" s="759"/>
      <c r="OQQ1" s="759"/>
      <c r="OQR1" s="759"/>
      <c r="OQS1" s="759"/>
      <c r="OQT1" s="759"/>
      <c r="OQU1" s="759"/>
      <c r="OQV1" s="759"/>
      <c r="OQW1" s="759"/>
      <c r="OQX1" s="759"/>
      <c r="OQY1" s="759"/>
      <c r="OQZ1" s="759"/>
      <c r="ORA1" s="759"/>
      <c r="ORB1" s="759"/>
      <c r="ORC1" s="759"/>
      <c r="ORD1" s="759"/>
      <c r="ORE1" s="759"/>
      <c r="ORF1" s="759"/>
      <c r="ORG1" s="759"/>
      <c r="ORH1" s="759"/>
      <c r="ORI1" s="759"/>
      <c r="ORJ1" s="759"/>
      <c r="ORK1" s="759"/>
      <c r="ORL1" s="759"/>
      <c r="ORM1" s="759"/>
      <c r="ORN1" s="759"/>
      <c r="ORO1" s="759"/>
      <c r="ORP1" s="759"/>
      <c r="ORQ1" s="759"/>
      <c r="ORR1" s="759"/>
      <c r="ORS1" s="759"/>
      <c r="ORT1" s="759"/>
      <c r="ORU1" s="759"/>
      <c r="ORV1" s="759"/>
      <c r="ORW1" s="759"/>
      <c r="ORX1" s="759"/>
      <c r="ORY1" s="759"/>
      <c r="ORZ1" s="759"/>
      <c r="OSA1" s="759"/>
      <c r="OSB1" s="759"/>
      <c r="OSC1" s="759"/>
      <c r="OSD1" s="759"/>
      <c r="OSE1" s="759"/>
      <c r="OSF1" s="759"/>
      <c r="OSG1" s="759"/>
      <c r="OSH1" s="759"/>
      <c r="OSI1" s="759"/>
      <c r="OSJ1" s="759"/>
      <c r="OSK1" s="759"/>
      <c r="OSL1" s="759"/>
      <c r="OSM1" s="759"/>
      <c r="OSN1" s="759"/>
      <c r="OSO1" s="759"/>
      <c r="OSP1" s="759"/>
      <c r="OSQ1" s="759"/>
      <c r="OSR1" s="759"/>
      <c r="OSS1" s="759"/>
      <c r="OST1" s="759"/>
      <c r="OSU1" s="759"/>
      <c r="OSV1" s="759"/>
      <c r="OSW1" s="759"/>
      <c r="OSX1" s="759"/>
      <c r="OSY1" s="759"/>
      <c r="OSZ1" s="759"/>
      <c r="OTA1" s="759"/>
      <c r="OTB1" s="759"/>
      <c r="OTC1" s="759"/>
      <c r="OTD1" s="759"/>
      <c r="OTE1" s="759"/>
      <c r="OTF1" s="759"/>
      <c r="OTG1" s="759"/>
      <c r="OTH1" s="759"/>
      <c r="OTI1" s="759"/>
      <c r="OTJ1" s="759"/>
      <c r="OTK1" s="759"/>
      <c r="OTL1" s="759"/>
      <c r="OTM1" s="759"/>
      <c r="OTN1" s="759"/>
      <c r="OTO1" s="759"/>
      <c r="OTP1" s="759"/>
      <c r="OTQ1" s="759"/>
      <c r="OTR1" s="759"/>
      <c r="OTS1" s="759"/>
      <c r="OTT1" s="759"/>
      <c r="OTU1" s="759"/>
      <c r="OTV1" s="759"/>
      <c r="OTW1" s="759"/>
      <c r="OTX1" s="759"/>
      <c r="OTY1" s="759"/>
      <c r="OTZ1" s="759"/>
      <c r="OUA1" s="759"/>
      <c r="OUB1" s="759"/>
      <c r="OUC1" s="759"/>
      <c r="OUD1" s="759"/>
      <c r="OUE1" s="759"/>
      <c r="OUF1" s="759"/>
      <c r="OUG1" s="759"/>
      <c r="OUH1" s="759"/>
      <c r="OUI1" s="759"/>
      <c r="OUJ1" s="759"/>
      <c r="OUK1" s="759"/>
      <c r="OUL1" s="759"/>
      <c r="OUM1" s="759"/>
      <c r="OUN1" s="759"/>
      <c r="OUO1" s="759"/>
      <c r="OUP1" s="759"/>
      <c r="OUQ1" s="759"/>
      <c r="OUR1" s="759"/>
      <c r="OUS1" s="759"/>
      <c r="OUT1" s="759"/>
      <c r="OUU1" s="759"/>
      <c r="OUV1" s="759"/>
      <c r="OUW1" s="759"/>
      <c r="OUX1" s="759"/>
      <c r="OUY1" s="759"/>
      <c r="OUZ1" s="759"/>
      <c r="OVA1" s="759"/>
      <c r="OVB1" s="759"/>
      <c r="OVC1" s="759"/>
      <c r="OVD1" s="759"/>
      <c r="OVE1" s="759"/>
      <c r="OVF1" s="759"/>
      <c r="OVG1" s="759"/>
      <c r="OVH1" s="759"/>
      <c r="OVI1" s="759"/>
      <c r="OVJ1" s="759"/>
      <c r="OVK1" s="759"/>
      <c r="OVL1" s="759"/>
      <c r="OVM1" s="759"/>
      <c r="OVN1" s="759"/>
      <c r="OVO1" s="759"/>
      <c r="OVP1" s="759"/>
      <c r="OVQ1" s="759"/>
      <c r="OVR1" s="759"/>
      <c r="OVS1" s="759"/>
      <c r="OVT1" s="759"/>
      <c r="OVU1" s="759"/>
      <c r="OVV1" s="759"/>
      <c r="OVW1" s="759"/>
      <c r="OVX1" s="759"/>
      <c r="OVY1" s="759"/>
      <c r="OVZ1" s="759"/>
      <c r="OWA1" s="759"/>
      <c r="OWB1" s="759"/>
      <c r="OWC1" s="759"/>
      <c r="OWD1" s="759"/>
      <c r="OWE1" s="759"/>
      <c r="OWF1" s="759"/>
      <c r="OWG1" s="759"/>
      <c r="OWH1" s="759"/>
      <c r="OWI1" s="759"/>
      <c r="OWJ1" s="759"/>
      <c r="OWK1" s="759"/>
      <c r="OWL1" s="759"/>
      <c r="OWM1" s="759"/>
      <c r="OWN1" s="759"/>
      <c r="OWO1" s="759"/>
      <c r="OWP1" s="759"/>
      <c r="OWQ1" s="759"/>
      <c r="OWR1" s="759"/>
      <c r="OWS1" s="759"/>
      <c r="OWT1" s="759"/>
      <c r="OWU1" s="759"/>
      <c r="OWV1" s="759"/>
      <c r="OWW1" s="759"/>
      <c r="OWX1" s="759"/>
      <c r="OWY1" s="759"/>
      <c r="OWZ1" s="759"/>
      <c r="OXA1" s="759"/>
      <c r="OXB1" s="759"/>
      <c r="OXC1" s="759"/>
      <c r="OXD1" s="759"/>
      <c r="OXE1" s="759"/>
      <c r="OXF1" s="759"/>
      <c r="OXG1" s="759"/>
      <c r="OXH1" s="759"/>
      <c r="OXI1" s="759"/>
      <c r="OXJ1" s="759"/>
      <c r="OXK1" s="759"/>
      <c r="OXL1" s="759"/>
      <c r="OXM1" s="759"/>
      <c r="OXN1" s="759"/>
      <c r="OXO1" s="759"/>
      <c r="OXP1" s="759"/>
      <c r="OXQ1" s="759"/>
      <c r="OXR1" s="759"/>
      <c r="OXS1" s="759"/>
      <c r="OXT1" s="759"/>
      <c r="OXU1" s="759"/>
      <c r="OXV1" s="759"/>
      <c r="OXW1" s="759"/>
      <c r="OXX1" s="759"/>
      <c r="OXY1" s="759"/>
      <c r="OXZ1" s="759"/>
      <c r="OYA1" s="759"/>
      <c r="OYB1" s="759"/>
      <c r="OYC1" s="759"/>
      <c r="OYD1" s="759"/>
      <c r="OYE1" s="759"/>
      <c r="OYF1" s="759"/>
      <c r="OYG1" s="759"/>
      <c r="OYH1" s="759"/>
      <c r="OYI1" s="759"/>
      <c r="OYJ1" s="759"/>
      <c r="OYK1" s="759"/>
      <c r="OYL1" s="759"/>
      <c r="OYM1" s="759"/>
      <c r="OYN1" s="759"/>
      <c r="OYO1" s="759"/>
      <c r="OYP1" s="759"/>
      <c r="OYQ1" s="759"/>
      <c r="OYR1" s="759"/>
      <c r="OYS1" s="759"/>
      <c r="OYT1" s="759"/>
      <c r="OYU1" s="759"/>
      <c r="OYV1" s="759"/>
      <c r="OYW1" s="759"/>
      <c r="OYX1" s="759"/>
      <c r="OYY1" s="759"/>
      <c r="OYZ1" s="759"/>
      <c r="OZA1" s="759"/>
      <c r="OZB1" s="759"/>
      <c r="OZC1" s="759"/>
      <c r="OZD1" s="759"/>
      <c r="OZE1" s="759"/>
      <c r="OZF1" s="759"/>
      <c r="OZG1" s="759"/>
      <c r="OZH1" s="759"/>
      <c r="OZI1" s="759"/>
      <c r="OZJ1" s="759"/>
      <c r="OZK1" s="759"/>
      <c r="OZL1" s="759"/>
      <c r="OZM1" s="759"/>
      <c r="OZN1" s="759"/>
      <c r="OZO1" s="759"/>
      <c r="OZP1" s="759"/>
      <c r="OZQ1" s="759"/>
      <c r="OZR1" s="759"/>
      <c r="OZS1" s="759"/>
      <c r="OZT1" s="759"/>
      <c r="OZU1" s="759"/>
      <c r="OZV1" s="759"/>
      <c r="OZW1" s="759"/>
      <c r="OZX1" s="759"/>
      <c r="OZY1" s="759"/>
      <c r="OZZ1" s="759"/>
      <c r="PAA1" s="759"/>
      <c r="PAB1" s="759"/>
      <c r="PAC1" s="759"/>
      <c r="PAD1" s="759"/>
      <c r="PAE1" s="759"/>
      <c r="PAF1" s="759"/>
      <c r="PAG1" s="759"/>
      <c r="PAH1" s="759"/>
      <c r="PAI1" s="759"/>
      <c r="PAJ1" s="759"/>
      <c r="PAK1" s="759"/>
      <c r="PAL1" s="759"/>
      <c r="PAM1" s="759"/>
      <c r="PAN1" s="759"/>
      <c r="PAO1" s="759"/>
      <c r="PAP1" s="759"/>
      <c r="PAQ1" s="759"/>
      <c r="PAR1" s="759"/>
      <c r="PAS1" s="759"/>
      <c r="PAT1" s="759"/>
      <c r="PAU1" s="759"/>
      <c r="PAV1" s="759"/>
      <c r="PAW1" s="759"/>
      <c r="PAX1" s="759"/>
      <c r="PAY1" s="759"/>
      <c r="PAZ1" s="759"/>
      <c r="PBA1" s="759"/>
      <c r="PBB1" s="759"/>
      <c r="PBC1" s="759"/>
      <c r="PBD1" s="759"/>
      <c r="PBE1" s="759"/>
      <c r="PBF1" s="759"/>
      <c r="PBG1" s="759"/>
      <c r="PBH1" s="759"/>
      <c r="PBI1" s="759"/>
      <c r="PBJ1" s="759"/>
      <c r="PBK1" s="759"/>
      <c r="PBL1" s="759"/>
      <c r="PBM1" s="759"/>
      <c r="PBN1" s="759"/>
      <c r="PBO1" s="759"/>
      <c r="PBP1" s="759"/>
      <c r="PBQ1" s="759"/>
      <c r="PBR1" s="759"/>
      <c r="PBS1" s="759"/>
      <c r="PBT1" s="759"/>
      <c r="PBU1" s="759"/>
      <c r="PBV1" s="759"/>
      <c r="PBW1" s="759"/>
      <c r="PBX1" s="759"/>
      <c r="PBY1" s="759"/>
      <c r="PBZ1" s="759"/>
      <c r="PCA1" s="759"/>
      <c r="PCB1" s="759"/>
      <c r="PCC1" s="759"/>
      <c r="PCD1" s="759"/>
      <c r="PCE1" s="759"/>
      <c r="PCF1" s="759"/>
      <c r="PCG1" s="759"/>
      <c r="PCH1" s="759"/>
      <c r="PCI1" s="759"/>
      <c r="PCJ1" s="759"/>
      <c r="PCK1" s="759"/>
      <c r="PCL1" s="759"/>
      <c r="PCM1" s="759"/>
      <c r="PCN1" s="759"/>
      <c r="PCO1" s="759"/>
      <c r="PCP1" s="759"/>
      <c r="PCQ1" s="759"/>
      <c r="PCR1" s="759"/>
      <c r="PCS1" s="759"/>
      <c r="PCT1" s="759"/>
      <c r="PCU1" s="759"/>
      <c r="PCV1" s="759"/>
      <c r="PCW1" s="759"/>
      <c r="PCX1" s="759"/>
      <c r="PCY1" s="759"/>
      <c r="PCZ1" s="759"/>
      <c r="PDA1" s="759"/>
      <c r="PDB1" s="759"/>
      <c r="PDC1" s="759"/>
      <c r="PDD1" s="759"/>
      <c r="PDE1" s="759"/>
      <c r="PDF1" s="759"/>
      <c r="PDG1" s="759"/>
      <c r="PDH1" s="759"/>
      <c r="PDI1" s="759"/>
      <c r="PDJ1" s="759"/>
      <c r="PDK1" s="759"/>
      <c r="PDL1" s="759"/>
      <c r="PDM1" s="759"/>
      <c r="PDN1" s="759"/>
      <c r="PDO1" s="759"/>
      <c r="PDP1" s="759"/>
      <c r="PDQ1" s="759"/>
      <c r="PDR1" s="759"/>
      <c r="PDS1" s="759"/>
      <c r="PDT1" s="759"/>
      <c r="PDU1" s="759"/>
      <c r="PDV1" s="759"/>
      <c r="PDW1" s="759"/>
      <c r="PDX1" s="759"/>
      <c r="PDY1" s="759"/>
      <c r="PDZ1" s="759"/>
      <c r="PEA1" s="759"/>
      <c r="PEB1" s="759"/>
      <c r="PEC1" s="759"/>
      <c r="PED1" s="759"/>
      <c r="PEE1" s="759"/>
      <c r="PEF1" s="759"/>
      <c r="PEG1" s="759"/>
      <c r="PEH1" s="759"/>
      <c r="PEI1" s="759"/>
      <c r="PEJ1" s="759"/>
      <c r="PEK1" s="759"/>
      <c r="PEL1" s="759"/>
      <c r="PEM1" s="759"/>
      <c r="PEN1" s="759"/>
      <c r="PEO1" s="759"/>
      <c r="PEP1" s="759"/>
      <c r="PEQ1" s="759"/>
      <c r="PER1" s="759"/>
      <c r="PES1" s="759"/>
      <c r="PET1" s="759"/>
      <c r="PEU1" s="759"/>
      <c r="PEV1" s="759"/>
      <c r="PEW1" s="759"/>
      <c r="PEX1" s="759"/>
      <c r="PEY1" s="759"/>
      <c r="PEZ1" s="759"/>
      <c r="PFA1" s="759"/>
      <c r="PFB1" s="759"/>
      <c r="PFC1" s="759"/>
      <c r="PFD1" s="759"/>
      <c r="PFE1" s="759"/>
      <c r="PFF1" s="759"/>
      <c r="PFG1" s="759"/>
      <c r="PFH1" s="759"/>
      <c r="PFI1" s="759"/>
      <c r="PFJ1" s="759"/>
      <c r="PFK1" s="759"/>
      <c r="PFL1" s="759"/>
      <c r="PFM1" s="759"/>
      <c r="PFN1" s="759"/>
      <c r="PFO1" s="759"/>
      <c r="PFP1" s="759"/>
      <c r="PFQ1" s="759"/>
      <c r="PFR1" s="759"/>
      <c r="PFS1" s="759"/>
      <c r="PFT1" s="759"/>
      <c r="PFU1" s="759"/>
      <c r="PFV1" s="759"/>
      <c r="PFW1" s="759"/>
      <c r="PFX1" s="759"/>
      <c r="PFY1" s="759"/>
      <c r="PFZ1" s="759"/>
      <c r="PGA1" s="759"/>
      <c r="PGB1" s="759"/>
      <c r="PGC1" s="759"/>
      <c r="PGD1" s="759"/>
      <c r="PGE1" s="759"/>
      <c r="PGF1" s="759"/>
      <c r="PGG1" s="759"/>
      <c r="PGH1" s="759"/>
      <c r="PGI1" s="759"/>
      <c r="PGJ1" s="759"/>
      <c r="PGK1" s="759"/>
      <c r="PGL1" s="759"/>
      <c r="PGM1" s="759"/>
      <c r="PGN1" s="759"/>
      <c r="PGO1" s="759"/>
      <c r="PGP1" s="759"/>
      <c r="PGQ1" s="759"/>
      <c r="PGR1" s="759"/>
      <c r="PGS1" s="759"/>
      <c r="PGT1" s="759"/>
      <c r="PGU1" s="759"/>
      <c r="PGV1" s="759"/>
      <c r="PGW1" s="759"/>
      <c r="PGX1" s="759"/>
      <c r="PGY1" s="759"/>
      <c r="PGZ1" s="759"/>
      <c r="PHA1" s="759"/>
      <c r="PHB1" s="759"/>
      <c r="PHC1" s="759"/>
      <c r="PHD1" s="759"/>
      <c r="PHE1" s="759"/>
      <c r="PHF1" s="759"/>
      <c r="PHG1" s="759"/>
      <c r="PHH1" s="759"/>
      <c r="PHI1" s="759"/>
      <c r="PHJ1" s="759"/>
      <c r="PHK1" s="759"/>
      <c r="PHL1" s="759"/>
      <c r="PHM1" s="759"/>
      <c r="PHN1" s="759"/>
      <c r="PHO1" s="759"/>
      <c r="PHP1" s="759"/>
      <c r="PHQ1" s="759"/>
      <c r="PHR1" s="759"/>
      <c r="PHS1" s="759"/>
      <c r="PHT1" s="759"/>
      <c r="PHU1" s="759"/>
      <c r="PHV1" s="759"/>
      <c r="PHW1" s="759"/>
      <c r="PHX1" s="759"/>
      <c r="PHY1" s="759"/>
      <c r="PHZ1" s="759"/>
      <c r="PIA1" s="759"/>
      <c r="PIB1" s="759"/>
      <c r="PIC1" s="759"/>
      <c r="PID1" s="759"/>
      <c r="PIE1" s="759"/>
      <c r="PIF1" s="759"/>
      <c r="PIG1" s="759"/>
      <c r="PIH1" s="759"/>
      <c r="PII1" s="759"/>
      <c r="PIJ1" s="759"/>
      <c r="PIK1" s="759"/>
      <c r="PIL1" s="759"/>
      <c r="PIM1" s="759"/>
      <c r="PIN1" s="759"/>
      <c r="PIO1" s="759"/>
      <c r="PIP1" s="759"/>
      <c r="PIQ1" s="759"/>
      <c r="PIR1" s="759"/>
      <c r="PIS1" s="759"/>
      <c r="PIT1" s="759"/>
      <c r="PIU1" s="759"/>
      <c r="PIV1" s="759"/>
      <c r="PIW1" s="759"/>
      <c r="PIX1" s="759"/>
      <c r="PIY1" s="759"/>
      <c r="PIZ1" s="759"/>
      <c r="PJA1" s="759"/>
      <c r="PJB1" s="759"/>
      <c r="PJC1" s="759"/>
      <c r="PJD1" s="759"/>
      <c r="PJE1" s="759"/>
      <c r="PJF1" s="759"/>
      <c r="PJG1" s="759"/>
      <c r="PJH1" s="759"/>
      <c r="PJI1" s="759"/>
      <c r="PJJ1" s="759"/>
      <c r="PJK1" s="759"/>
      <c r="PJL1" s="759"/>
      <c r="PJM1" s="759"/>
      <c r="PJN1" s="759"/>
      <c r="PJO1" s="759"/>
      <c r="PJP1" s="759"/>
      <c r="PJQ1" s="759"/>
      <c r="PJR1" s="759"/>
      <c r="PJS1" s="759"/>
      <c r="PJT1" s="759"/>
      <c r="PJU1" s="759"/>
      <c r="PJV1" s="759"/>
      <c r="PJW1" s="759"/>
      <c r="PJX1" s="759"/>
      <c r="PJY1" s="759"/>
      <c r="PJZ1" s="759"/>
      <c r="PKA1" s="759"/>
      <c r="PKB1" s="759"/>
      <c r="PKC1" s="759"/>
      <c r="PKD1" s="759"/>
      <c r="PKE1" s="759"/>
      <c r="PKF1" s="759"/>
      <c r="PKG1" s="759"/>
      <c r="PKH1" s="759"/>
      <c r="PKI1" s="759"/>
      <c r="PKJ1" s="759"/>
      <c r="PKK1" s="759"/>
      <c r="PKL1" s="759"/>
      <c r="PKM1" s="759"/>
      <c r="PKN1" s="759"/>
      <c r="PKO1" s="759"/>
      <c r="PKP1" s="759"/>
      <c r="PKQ1" s="759"/>
      <c r="PKR1" s="759"/>
      <c r="PKS1" s="759"/>
      <c r="PKT1" s="759"/>
      <c r="PKU1" s="759"/>
      <c r="PKV1" s="759"/>
      <c r="PKW1" s="759"/>
      <c r="PKX1" s="759"/>
      <c r="PKY1" s="759"/>
      <c r="PKZ1" s="759"/>
      <c r="PLA1" s="759"/>
      <c r="PLB1" s="759"/>
      <c r="PLC1" s="759"/>
      <c r="PLD1" s="759"/>
      <c r="PLE1" s="759"/>
      <c r="PLF1" s="759"/>
      <c r="PLG1" s="759"/>
      <c r="PLH1" s="759"/>
      <c r="PLI1" s="759"/>
      <c r="PLJ1" s="759"/>
      <c r="PLK1" s="759"/>
      <c r="PLL1" s="759"/>
      <c r="PLM1" s="759"/>
      <c r="PLN1" s="759"/>
      <c r="PLO1" s="759"/>
      <c r="PLP1" s="759"/>
      <c r="PLQ1" s="759"/>
      <c r="PLR1" s="759"/>
      <c r="PLS1" s="759"/>
      <c r="PLT1" s="759"/>
      <c r="PLU1" s="759"/>
      <c r="PLV1" s="759"/>
      <c r="PLW1" s="759"/>
      <c r="PLX1" s="759"/>
      <c r="PLY1" s="759"/>
      <c r="PLZ1" s="759"/>
      <c r="PMA1" s="759"/>
      <c r="PMB1" s="759"/>
      <c r="PMC1" s="759"/>
      <c r="PMD1" s="759"/>
      <c r="PME1" s="759"/>
      <c r="PMF1" s="759"/>
      <c r="PMG1" s="759"/>
      <c r="PMH1" s="759"/>
      <c r="PMI1" s="759"/>
      <c r="PMJ1" s="759"/>
      <c r="PMK1" s="759"/>
      <c r="PML1" s="759"/>
      <c r="PMM1" s="759"/>
      <c r="PMN1" s="759"/>
      <c r="PMO1" s="759"/>
      <c r="PMP1" s="759"/>
      <c r="PMQ1" s="759"/>
      <c r="PMR1" s="759"/>
      <c r="PMS1" s="759"/>
      <c r="PMT1" s="759"/>
      <c r="PMU1" s="759"/>
      <c r="PMV1" s="759"/>
      <c r="PMW1" s="759"/>
      <c r="PMX1" s="759"/>
      <c r="PMY1" s="759"/>
      <c r="PMZ1" s="759"/>
      <c r="PNA1" s="759"/>
      <c r="PNB1" s="759"/>
      <c r="PNC1" s="759"/>
      <c r="PND1" s="759"/>
      <c r="PNE1" s="759"/>
      <c r="PNF1" s="759"/>
      <c r="PNG1" s="759"/>
      <c r="PNH1" s="759"/>
      <c r="PNI1" s="759"/>
      <c r="PNJ1" s="759"/>
      <c r="PNK1" s="759"/>
      <c r="PNL1" s="759"/>
      <c r="PNM1" s="759"/>
      <c r="PNN1" s="759"/>
      <c r="PNO1" s="759"/>
      <c r="PNP1" s="759"/>
      <c r="PNQ1" s="759"/>
      <c r="PNR1" s="759"/>
      <c r="PNS1" s="759"/>
      <c r="PNT1" s="759"/>
      <c r="PNU1" s="759"/>
      <c r="PNV1" s="759"/>
      <c r="PNW1" s="759"/>
      <c r="PNX1" s="759"/>
      <c r="PNY1" s="759"/>
      <c r="PNZ1" s="759"/>
      <c r="POA1" s="759"/>
      <c r="POB1" s="759"/>
      <c r="POC1" s="759"/>
      <c r="POD1" s="759"/>
      <c r="POE1" s="759"/>
      <c r="POF1" s="759"/>
      <c r="POG1" s="759"/>
      <c r="POH1" s="759"/>
      <c r="POI1" s="759"/>
      <c r="POJ1" s="759"/>
      <c r="POK1" s="759"/>
      <c r="POL1" s="759"/>
      <c r="POM1" s="759"/>
      <c r="PON1" s="759"/>
      <c r="POO1" s="759"/>
      <c r="POP1" s="759"/>
      <c r="POQ1" s="759"/>
      <c r="POR1" s="759"/>
      <c r="POS1" s="759"/>
      <c r="POT1" s="759"/>
      <c r="POU1" s="759"/>
      <c r="POV1" s="759"/>
      <c r="POW1" s="759"/>
      <c r="POX1" s="759"/>
      <c r="POY1" s="759"/>
      <c r="POZ1" s="759"/>
      <c r="PPA1" s="759"/>
      <c r="PPB1" s="759"/>
      <c r="PPC1" s="759"/>
      <c r="PPD1" s="759"/>
      <c r="PPE1" s="759"/>
      <c r="PPF1" s="759"/>
      <c r="PPG1" s="759"/>
      <c r="PPH1" s="759"/>
      <c r="PPI1" s="759"/>
      <c r="PPJ1" s="759"/>
      <c r="PPK1" s="759"/>
      <c r="PPL1" s="759"/>
      <c r="PPM1" s="759"/>
      <c r="PPN1" s="759"/>
      <c r="PPO1" s="759"/>
      <c r="PPP1" s="759"/>
      <c r="PPQ1" s="759"/>
      <c r="PPR1" s="759"/>
      <c r="PPS1" s="759"/>
      <c r="PPT1" s="759"/>
      <c r="PPU1" s="759"/>
      <c r="PPV1" s="759"/>
      <c r="PPW1" s="759"/>
      <c r="PPX1" s="759"/>
      <c r="PPY1" s="759"/>
      <c r="PPZ1" s="759"/>
      <c r="PQA1" s="759"/>
      <c r="PQB1" s="759"/>
      <c r="PQC1" s="759"/>
      <c r="PQD1" s="759"/>
      <c r="PQE1" s="759"/>
      <c r="PQF1" s="759"/>
      <c r="PQG1" s="759"/>
      <c r="PQH1" s="759"/>
      <c r="PQI1" s="759"/>
      <c r="PQJ1" s="759"/>
      <c r="PQK1" s="759"/>
      <c r="PQL1" s="759"/>
      <c r="PQM1" s="759"/>
      <c r="PQN1" s="759"/>
      <c r="PQO1" s="759"/>
      <c r="PQP1" s="759"/>
      <c r="PQQ1" s="759"/>
      <c r="PQR1" s="759"/>
      <c r="PQS1" s="759"/>
      <c r="PQT1" s="759"/>
      <c r="PQU1" s="759"/>
      <c r="PQV1" s="759"/>
      <c r="PQW1" s="759"/>
      <c r="PQX1" s="759"/>
      <c r="PQY1" s="759"/>
      <c r="PQZ1" s="759"/>
      <c r="PRA1" s="759"/>
      <c r="PRB1" s="759"/>
      <c r="PRC1" s="759"/>
      <c r="PRD1" s="759"/>
      <c r="PRE1" s="759"/>
      <c r="PRF1" s="759"/>
      <c r="PRG1" s="759"/>
      <c r="PRH1" s="759"/>
      <c r="PRI1" s="759"/>
      <c r="PRJ1" s="759"/>
      <c r="PRK1" s="759"/>
      <c r="PRL1" s="759"/>
      <c r="PRM1" s="759"/>
      <c r="PRN1" s="759"/>
      <c r="PRO1" s="759"/>
      <c r="PRP1" s="759"/>
      <c r="PRQ1" s="759"/>
      <c r="PRR1" s="759"/>
      <c r="PRS1" s="759"/>
      <c r="PRT1" s="759"/>
      <c r="PRU1" s="759"/>
      <c r="PRV1" s="759"/>
      <c r="PRW1" s="759"/>
      <c r="PRX1" s="759"/>
      <c r="PRY1" s="759"/>
      <c r="PRZ1" s="759"/>
      <c r="PSA1" s="759"/>
      <c r="PSB1" s="759"/>
      <c r="PSC1" s="759"/>
      <c r="PSD1" s="759"/>
      <c r="PSE1" s="759"/>
      <c r="PSF1" s="759"/>
      <c r="PSG1" s="759"/>
      <c r="PSH1" s="759"/>
      <c r="PSI1" s="759"/>
      <c r="PSJ1" s="759"/>
      <c r="PSK1" s="759"/>
      <c r="PSL1" s="759"/>
      <c r="PSM1" s="759"/>
      <c r="PSN1" s="759"/>
      <c r="PSO1" s="759"/>
      <c r="PSP1" s="759"/>
      <c r="PSQ1" s="759"/>
      <c r="PSR1" s="759"/>
      <c r="PSS1" s="759"/>
      <c r="PST1" s="759"/>
      <c r="PSU1" s="759"/>
      <c r="PSV1" s="759"/>
      <c r="PSW1" s="759"/>
      <c r="PSX1" s="759"/>
      <c r="PSY1" s="759"/>
      <c r="PSZ1" s="759"/>
      <c r="PTA1" s="759"/>
      <c r="PTB1" s="759"/>
      <c r="PTC1" s="759"/>
      <c r="PTD1" s="759"/>
      <c r="PTE1" s="759"/>
      <c r="PTF1" s="759"/>
      <c r="PTG1" s="759"/>
      <c r="PTH1" s="759"/>
      <c r="PTI1" s="759"/>
      <c r="PTJ1" s="759"/>
      <c r="PTK1" s="759"/>
      <c r="PTL1" s="759"/>
      <c r="PTM1" s="759"/>
      <c r="PTN1" s="759"/>
      <c r="PTO1" s="759"/>
      <c r="PTP1" s="759"/>
      <c r="PTQ1" s="759"/>
      <c r="PTR1" s="759"/>
      <c r="PTS1" s="759"/>
      <c r="PTT1" s="759"/>
      <c r="PTU1" s="759"/>
      <c r="PTV1" s="759"/>
      <c r="PTW1" s="759"/>
      <c r="PTX1" s="759"/>
      <c r="PTY1" s="759"/>
      <c r="PTZ1" s="759"/>
      <c r="PUA1" s="759"/>
      <c r="PUB1" s="759"/>
      <c r="PUC1" s="759"/>
      <c r="PUD1" s="759"/>
      <c r="PUE1" s="759"/>
      <c r="PUF1" s="759"/>
      <c r="PUG1" s="759"/>
      <c r="PUH1" s="759"/>
      <c r="PUI1" s="759"/>
      <c r="PUJ1" s="759"/>
      <c r="PUK1" s="759"/>
      <c r="PUL1" s="759"/>
      <c r="PUM1" s="759"/>
      <c r="PUN1" s="759"/>
      <c r="PUO1" s="759"/>
      <c r="PUP1" s="759"/>
      <c r="PUQ1" s="759"/>
      <c r="PUR1" s="759"/>
      <c r="PUS1" s="759"/>
      <c r="PUT1" s="759"/>
      <c r="PUU1" s="759"/>
      <c r="PUV1" s="759"/>
      <c r="PUW1" s="759"/>
      <c r="PUX1" s="759"/>
      <c r="PUY1" s="759"/>
      <c r="PUZ1" s="759"/>
      <c r="PVA1" s="759"/>
      <c r="PVB1" s="759"/>
      <c r="PVC1" s="759"/>
      <c r="PVD1" s="759"/>
      <c r="PVE1" s="759"/>
      <c r="PVF1" s="759"/>
      <c r="PVG1" s="759"/>
      <c r="PVH1" s="759"/>
      <c r="PVI1" s="759"/>
      <c r="PVJ1" s="759"/>
      <c r="PVK1" s="759"/>
      <c r="PVL1" s="759"/>
      <c r="PVM1" s="759"/>
      <c r="PVN1" s="759"/>
      <c r="PVO1" s="759"/>
      <c r="PVP1" s="759"/>
      <c r="PVQ1" s="759"/>
      <c r="PVR1" s="759"/>
      <c r="PVS1" s="759"/>
      <c r="PVT1" s="759"/>
      <c r="PVU1" s="759"/>
      <c r="PVV1" s="759"/>
      <c r="PVW1" s="759"/>
      <c r="PVX1" s="759"/>
      <c r="PVY1" s="759"/>
      <c r="PVZ1" s="759"/>
      <c r="PWA1" s="759"/>
      <c r="PWB1" s="759"/>
      <c r="PWC1" s="759"/>
      <c r="PWD1" s="759"/>
      <c r="PWE1" s="759"/>
      <c r="PWF1" s="759"/>
      <c r="PWG1" s="759"/>
      <c r="PWH1" s="759"/>
      <c r="PWI1" s="759"/>
      <c r="PWJ1" s="759"/>
      <c r="PWK1" s="759"/>
      <c r="PWL1" s="759"/>
      <c r="PWM1" s="759"/>
      <c r="PWN1" s="759"/>
      <c r="PWO1" s="759"/>
      <c r="PWP1" s="759"/>
      <c r="PWQ1" s="759"/>
      <c r="PWR1" s="759"/>
      <c r="PWS1" s="759"/>
      <c r="PWT1" s="759"/>
      <c r="PWU1" s="759"/>
      <c r="PWV1" s="759"/>
      <c r="PWW1" s="759"/>
      <c r="PWX1" s="759"/>
      <c r="PWY1" s="759"/>
      <c r="PWZ1" s="759"/>
      <c r="PXA1" s="759"/>
      <c r="PXB1" s="759"/>
      <c r="PXC1" s="759"/>
      <c r="PXD1" s="759"/>
      <c r="PXE1" s="759"/>
      <c r="PXF1" s="759"/>
      <c r="PXG1" s="759"/>
      <c r="PXH1" s="759"/>
      <c r="PXI1" s="759"/>
      <c r="PXJ1" s="759"/>
      <c r="PXK1" s="759"/>
      <c r="PXL1" s="759"/>
      <c r="PXM1" s="759"/>
      <c r="PXN1" s="759"/>
      <c r="PXO1" s="759"/>
      <c r="PXP1" s="759"/>
      <c r="PXQ1" s="759"/>
      <c r="PXR1" s="759"/>
      <c r="PXS1" s="759"/>
      <c r="PXT1" s="759"/>
      <c r="PXU1" s="759"/>
      <c r="PXV1" s="759"/>
      <c r="PXW1" s="759"/>
      <c r="PXX1" s="759"/>
      <c r="PXY1" s="759"/>
      <c r="PXZ1" s="759"/>
      <c r="PYA1" s="759"/>
      <c r="PYB1" s="759"/>
      <c r="PYC1" s="759"/>
      <c r="PYD1" s="759"/>
      <c r="PYE1" s="759"/>
      <c r="PYF1" s="759"/>
      <c r="PYG1" s="759"/>
      <c r="PYH1" s="759"/>
      <c r="PYI1" s="759"/>
      <c r="PYJ1" s="759"/>
      <c r="PYK1" s="759"/>
      <c r="PYL1" s="759"/>
      <c r="PYM1" s="759"/>
      <c r="PYN1" s="759"/>
      <c r="PYO1" s="759"/>
      <c r="PYP1" s="759"/>
      <c r="PYQ1" s="759"/>
      <c r="PYR1" s="759"/>
      <c r="PYS1" s="759"/>
      <c r="PYT1" s="759"/>
      <c r="PYU1" s="759"/>
      <c r="PYV1" s="759"/>
      <c r="PYW1" s="759"/>
      <c r="PYX1" s="759"/>
      <c r="PYY1" s="759"/>
      <c r="PYZ1" s="759"/>
      <c r="PZA1" s="759"/>
      <c r="PZB1" s="759"/>
      <c r="PZC1" s="759"/>
      <c r="PZD1" s="759"/>
      <c r="PZE1" s="759"/>
      <c r="PZF1" s="759"/>
      <c r="PZG1" s="759"/>
      <c r="PZH1" s="759"/>
      <c r="PZI1" s="759"/>
      <c r="PZJ1" s="759"/>
      <c r="PZK1" s="759"/>
      <c r="PZL1" s="759"/>
      <c r="PZM1" s="759"/>
      <c r="PZN1" s="759"/>
      <c r="PZO1" s="759"/>
      <c r="PZP1" s="759"/>
      <c r="PZQ1" s="759"/>
      <c r="PZR1" s="759"/>
      <c r="PZS1" s="759"/>
      <c r="PZT1" s="759"/>
      <c r="PZU1" s="759"/>
      <c r="PZV1" s="759"/>
      <c r="PZW1" s="759"/>
      <c r="PZX1" s="759"/>
      <c r="PZY1" s="759"/>
      <c r="PZZ1" s="759"/>
      <c r="QAA1" s="759"/>
      <c r="QAB1" s="759"/>
      <c r="QAC1" s="759"/>
      <c r="QAD1" s="759"/>
      <c r="QAE1" s="759"/>
      <c r="QAF1" s="759"/>
      <c r="QAG1" s="759"/>
      <c r="QAH1" s="759"/>
      <c r="QAI1" s="759"/>
      <c r="QAJ1" s="759"/>
      <c r="QAK1" s="759"/>
      <c r="QAL1" s="759"/>
      <c r="QAM1" s="759"/>
      <c r="QAN1" s="759"/>
      <c r="QAO1" s="759"/>
      <c r="QAP1" s="759"/>
      <c r="QAQ1" s="759"/>
      <c r="QAR1" s="759"/>
      <c r="QAS1" s="759"/>
      <c r="QAT1" s="759"/>
      <c r="QAU1" s="759"/>
      <c r="QAV1" s="759"/>
      <c r="QAW1" s="759"/>
      <c r="QAX1" s="759"/>
      <c r="QAY1" s="759"/>
      <c r="QAZ1" s="759"/>
      <c r="QBA1" s="759"/>
      <c r="QBB1" s="759"/>
      <c r="QBC1" s="759"/>
      <c r="QBD1" s="759"/>
      <c r="QBE1" s="759"/>
      <c r="QBF1" s="759"/>
      <c r="QBG1" s="759"/>
      <c r="QBH1" s="759"/>
      <c r="QBI1" s="759"/>
      <c r="QBJ1" s="759"/>
      <c r="QBK1" s="759"/>
      <c r="QBL1" s="759"/>
      <c r="QBM1" s="759"/>
      <c r="QBN1" s="759"/>
      <c r="QBO1" s="759"/>
      <c r="QBP1" s="759"/>
      <c r="QBQ1" s="759"/>
      <c r="QBR1" s="759"/>
      <c r="QBS1" s="759"/>
      <c r="QBT1" s="759"/>
      <c r="QBU1" s="759"/>
      <c r="QBV1" s="759"/>
      <c r="QBW1" s="759"/>
      <c r="QBX1" s="759"/>
      <c r="QBY1" s="759"/>
      <c r="QBZ1" s="759"/>
      <c r="QCA1" s="759"/>
      <c r="QCB1" s="759"/>
      <c r="QCC1" s="759"/>
      <c r="QCD1" s="759"/>
      <c r="QCE1" s="759"/>
      <c r="QCF1" s="759"/>
      <c r="QCG1" s="759"/>
      <c r="QCH1" s="759"/>
      <c r="QCI1" s="759"/>
      <c r="QCJ1" s="759"/>
      <c r="QCK1" s="759"/>
      <c r="QCL1" s="759"/>
      <c r="QCM1" s="759"/>
      <c r="QCN1" s="759"/>
      <c r="QCO1" s="759"/>
      <c r="QCP1" s="759"/>
      <c r="QCQ1" s="759"/>
      <c r="QCR1" s="759"/>
      <c r="QCS1" s="759"/>
      <c r="QCT1" s="759"/>
      <c r="QCU1" s="759"/>
      <c r="QCV1" s="759"/>
      <c r="QCW1" s="759"/>
      <c r="QCX1" s="759"/>
      <c r="QCY1" s="759"/>
      <c r="QCZ1" s="759"/>
      <c r="QDA1" s="759"/>
      <c r="QDB1" s="759"/>
      <c r="QDC1" s="759"/>
      <c r="QDD1" s="759"/>
      <c r="QDE1" s="759"/>
      <c r="QDF1" s="759"/>
      <c r="QDG1" s="759"/>
      <c r="QDH1" s="759"/>
      <c r="QDI1" s="759"/>
      <c r="QDJ1" s="759"/>
      <c r="QDK1" s="759"/>
      <c r="QDL1" s="759"/>
      <c r="QDM1" s="759"/>
      <c r="QDN1" s="759"/>
      <c r="QDO1" s="759"/>
      <c r="QDP1" s="759"/>
      <c r="QDQ1" s="759"/>
      <c r="QDR1" s="759"/>
      <c r="QDS1" s="759"/>
      <c r="QDT1" s="759"/>
      <c r="QDU1" s="759"/>
      <c r="QDV1" s="759"/>
      <c r="QDW1" s="759"/>
      <c r="QDX1" s="759"/>
      <c r="QDY1" s="759"/>
      <c r="QDZ1" s="759"/>
      <c r="QEA1" s="759"/>
      <c r="QEB1" s="759"/>
      <c r="QEC1" s="759"/>
      <c r="QED1" s="759"/>
      <c r="QEE1" s="759"/>
      <c r="QEF1" s="759"/>
      <c r="QEG1" s="759"/>
      <c r="QEH1" s="759"/>
      <c r="QEI1" s="759"/>
      <c r="QEJ1" s="759"/>
      <c r="QEK1" s="759"/>
      <c r="QEL1" s="759"/>
      <c r="QEM1" s="759"/>
      <c r="QEN1" s="759"/>
      <c r="QEO1" s="759"/>
      <c r="QEP1" s="759"/>
      <c r="QEQ1" s="759"/>
      <c r="QER1" s="759"/>
      <c r="QES1" s="759"/>
      <c r="QET1" s="759"/>
      <c r="QEU1" s="759"/>
      <c r="QEV1" s="759"/>
      <c r="QEW1" s="759"/>
      <c r="QEX1" s="759"/>
      <c r="QEY1" s="759"/>
      <c r="QEZ1" s="759"/>
      <c r="QFA1" s="759"/>
      <c r="QFB1" s="759"/>
      <c r="QFC1" s="759"/>
      <c r="QFD1" s="759"/>
      <c r="QFE1" s="759"/>
      <c r="QFF1" s="759"/>
      <c r="QFG1" s="759"/>
      <c r="QFH1" s="759"/>
      <c r="QFI1" s="759"/>
      <c r="QFJ1" s="759"/>
      <c r="QFK1" s="759"/>
      <c r="QFL1" s="759"/>
      <c r="QFM1" s="759"/>
      <c r="QFN1" s="759"/>
      <c r="QFO1" s="759"/>
      <c r="QFP1" s="759"/>
      <c r="QFQ1" s="759"/>
      <c r="QFR1" s="759"/>
      <c r="QFS1" s="759"/>
      <c r="QFT1" s="759"/>
      <c r="QFU1" s="759"/>
      <c r="QFV1" s="759"/>
      <c r="QFW1" s="759"/>
      <c r="QFX1" s="759"/>
      <c r="QFY1" s="759"/>
      <c r="QFZ1" s="759"/>
      <c r="QGA1" s="759"/>
      <c r="QGB1" s="759"/>
      <c r="QGC1" s="759"/>
      <c r="QGD1" s="759"/>
      <c r="QGE1" s="759"/>
      <c r="QGF1" s="759"/>
      <c r="QGG1" s="759"/>
      <c r="QGH1" s="759"/>
      <c r="QGI1" s="759"/>
      <c r="QGJ1" s="759"/>
      <c r="QGK1" s="759"/>
      <c r="QGL1" s="759"/>
      <c r="QGM1" s="759"/>
      <c r="QGN1" s="759"/>
      <c r="QGO1" s="759"/>
      <c r="QGP1" s="759"/>
      <c r="QGQ1" s="759"/>
      <c r="QGR1" s="759"/>
      <c r="QGS1" s="759"/>
      <c r="QGT1" s="759"/>
      <c r="QGU1" s="759"/>
      <c r="QGV1" s="759"/>
      <c r="QGW1" s="759"/>
      <c r="QGX1" s="759"/>
      <c r="QGY1" s="759"/>
      <c r="QGZ1" s="759"/>
      <c r="QHA1" s="759"/>
      <c r="QHB1" s="759"/>
      <c r="QHC1" s="759"/>
      <c r="QHD1" s="759"/>
      <c r="QHE1" s="759"/>
      <c r="QHF1" s="759"/>
      <c r="QHG1" s="759"/>
      <c r="QHH1" s="759"/>
      <c r="QHI1" s="759"/>
      <c r="QHJ1" s="759"/>
      <c r="QHK1" s="759"/>
      <c r="QHL1" s="759"/>
      <c r="QHM1" s="759"/>
      <c r="QHN1" s="759"/>
      <c r="QHO1" s="759"/>
      <c r="QHP1" s="759"/>
      <c r="QHQ1" s="759"/>
      <c r="QHR1" s="759"/>
      <c r="QHS1" s="759"/>
      <c r="QHT1" s="759"/>
      <c r="QHU1" s="759"/>
      <c r="QHV1" s="759"/>
      <c r="QHW1" s="759"/>
      <c r="QHX1" s="759"/>
      <c r="QHY1" s="759"/>
      <c r="QHZ1" s="759"/>
      <c r="QIA1" s="759"/>
      <c r="QIB1" s="759"/>
      <c r="QIC1" s="759"/>
      <c r="QID1" s="759"/>
      <c r="QIE1" s="759"/>
      <c r="QIF1" s="759"/>
      <c r="QIG1" s="759"/>
      <c r="QIH1" s="759"/>
      <c r="QII1" s="759"/>
      <c r="QIJ1" s="759"/>
      <c r="QIK1" s="759"/>
      <c r="QIL1" s="759"/>
      <c r="QIM1" s="759"/>
      <c r="QIN1" s="759"/>
      <c r="QIO1" s="759"/>
      <c r="QIP1" s="759"/>
      <c r="QIQ1" s="759"/>
      <c r="QIR1" s="759"/>
      <c r="QIS1" s="759"/>
      <c r="QIT1" s="759"/>
      <c r="QIU1" s="759"/>
      <c r="QIV1" s="759"/>
      <c r="QIW1" s="759"/>
      <c r="QIX1" s="759"/>
      <c r="QIY1" s="759"/>
      <c r="QIZ1" s="759"/>
      <c r="QJA1" s="759"/>
      <c r="QJB1" s="759"/>
      <c r="QJC1" s="759"/>
      <c r="QJD1" s="759"/>
      <c r="QJE1" s="759"/>
      <c r="QJF1" s="759"/>
      <c r="QJG1" s="759"/>
      <c r="QJH1" s="759"/>
      <c r="QJI1" s="759"/>
      <c r="QJJ1" s="759"/>
      <c r="QJK1" s="759"/>
      <c r="QJL1" s="759"/>
      <c r="QJM1" s="759"/>
      <c r="QJN1" s="759"/>
      <c r="QJO1" s="759"/>
      <c r="QJP1" s="759"/>
      <c r="QJQ1" s="759"/>
      <c r="QJR1" s="759"/>
      <c r="QJS1" s="759"/>
      <c r="QJT1" s="759"/>
      <c r="QJU1" s="759"/>
      <c r="QJV1" s="759"/>
      <c r="QJW1" s="759"/>
      <c r="QJX1" s="759"/>
      <c r="QJY1" s="759"/>
      <c r="QJZ1" s="759"/>
      <c r="QKA1" s="759"/>
      <c r="QKB1" s="759"/>
      <c r="QKC1" s="759"/>
      <c r="QKD1" s="759"/>
      <c r="QKE1" s="759"/>
      <c r="QKF1" s="759"/>
      <c r="QKG1" s="759"/>
      <c r="QKH1" s="759"/>
      <c r="QKI1" s="759"/>
      <c r="QKJ1" s="759"/>
      <c r="QKK1" s="759"/>
      <c r="QKL1" s="759"/>
      <c r="QKM1" s="759"/>
      <c r="QKN1" s="759"/>
      <c r="QKO1" s="759"/>
      <c r="QKP1" s="759"/>
      <c r="QKQ1" s="759"/>
      <c r="QKR1" s="759"/>
      <c r="QKS1" s="759"/>
      <c r="QKT1" s="759"/>
      <c r="QKU1" s="759"/>
      <c r="QKV1" s="759"/>
      <c r="QKW1" s="759"/>
      <c r="QKX1" s="759"/>
      <c r="QKY1" s="759"/>
      <c r="QKZ1" s="759"/>
      <c r="QLA1" s="759"/>
      <c r="QLB1" s="759"/>
      <c r="QLC1" s="759"/>
      <c r="QLD1" s="759"/>
      <c r="QLE1" s="759"/>
      <c r="QLF1" s="759"/>
      <c r="QLG1" s="759"/>
      <c r="QLH1" s="759"/>
      <c r="QLI1" s="759"/>
      <c r="QLJ1" s="759"/>
      <c r="QLK1" s="759"/>
      <c r="QLL1" s="759"/>
      <c r="QLM1" s="759"/>
      <c r="QLN1" s="759"/>
      <c r="QLO1" s="759"/>
      <c r="QLP1" s="759"/>
      <c r="QLQ1" s="759"/>
      <c r="QLR1" s="759"/>
      <c r="QLS1" s="759"/>
      <c r="QLT1" s="759"/>
      <c r="QLU1" s="759"/>
      <c r="QLV1" s="759"/>
      <c r="QLW1" s="759"/>
      <c r="QLX1" s="759"/>
      <c r="QLY1" s="759"/>
      <c r="QLZ1" s="759"/>
      <c r="QMA1" s="759"/>
      <c r="QMB1" s="759"/>
      <c r="QMC1" s="759"/>
      <c r="QMD1" s="759"/>
      <c r="QME1" s="759"/>
      <c r="QMF1" s="759"/>
      <c r="QMG1" s="759"/>
      <c r="QMH1" s="759"/>
      <c r="QMI1" s="759"/>
      <c r="QMJ1" s="759"/>
      <c r="QMK1" s="759"/>
      <c r="QML1" s="759"/>
      <c r="QMM1" s="759"/>
      <c r="QMN1" s="759"/>
      <c r="QMO1" s="759"/>
      <c r="QMP1" s="759"/>
      <c r="QMQ1" s="759"/>
      <c r="QMR1" s="759"/>
      <c r="QMS1" s="759"/>
      <c r="QMT1" s="759"/>
      <c r="QMU1" s="759"/>
      <c r="QMV1" s="759"/>
      <c r="QMW1" s="759"/>
      <c r="QMX1" s="759"/>
      <c r="QMY1" s="759"/>
      <c r="QMZ1" s="759"/>
      <c r="QNA1" s="759"/>
      <c r="QNB1" s="759"/>
      <c r="QNC1" s="759"/>
      <c r="QND1" s="759"/>
      <c r="QNE1" s="759"/>
      <c r="QNF1" s="759"/>
      <c r="QNG1" s="759"/>
      <c r="QNH1" s="759"/>
      <c r="QNI1" s="759"/>
      <c r="QNJ1" s="759"/>
      <c r="QNK1" s="759"/>
      <c r="QNL1" s="759"/>
      <c r="QNM1" s="759"/>
      <c r="QNN1" s="759"/>
      <c r="QNO1" s="759"/>
      <c r="QNP1" s="759"/>
      <c r="QNQ1" s="759"/>
      <c r="QNR1" s="759"/>
      <c r="QNS1" s="759"/>
      <c r="QNT1" s="759"/>
      <c r="QNU1" s="759"/>
      <c r="QNV1" s="759"/>
      <c r="QNW1" s="759"/>
      <c r="QNX1" s="759"/>
      <c r="QNY1" s="759"/>
      <c r="QNZ1" s="759"/>
      <c r="QOA1" s="759"/>
      <c r="QOB1" s="759"/>
      <c r="QOC1" s="759"/>
      <c r="QOD1" s="759"/>
      <c r="QOE1" s="759"/>
      <c r="QOF1" s="759"/>
      <c r="QOG1" s="759"/>
      <c r="QOH1" s="759"/>
      <c r="QOI1" s="759"/>
      <c r="QOJ1" s="759"/>
      <c r="QOK1" s="759"/>
      <c r="QOL1" s="759"/>
      <c r="QOM1" s="759"/>
      <c r="QON1" s="759"/>
      <c r="QOO1" s="759"/>
      <c r="QOP1" s="759"/>
      <c r="QOQ1" s="759"/>
      <c r="QOR1" s="759"/>
      <c r="QOS1" s="759"/>
      <c r="QOT1" s="759"/>
      <c r="QOU1" s="759"/>
      <c r="QOV1" s="759"/>
      <c r="QOW1" s="759"/>
      <c r="QOX1" s="759"/>
      <c r="QOY1" s="759"/>
      <c r="QOZ1" s="759"/>
      <c r="QPA1" s="759"/>
      <c r="QPB1" s="759"/>
      <c r="QPC1" s="759"/>
      <c r="QPD1" s="759"/>
      <c r="QPE1" s="759"/>
      <c r="QPF1" s="759"/>
      <c r="QPG1" s="759"/>
      <c r="QPH1" s="759"/>
      <c r="QPI1" s="759"/>
      <c r="QPJ1" s="759"/>
      <c r="QPK1" s="759"/>
      <c r="QPL1" s="759"/>
      <c r="QPM1" s="759"/>
      <c r="QPN1" s="759"/>
      <c r="QPO1" s="759"/>
      <c r="QPP1" s="759"/>
      <c r="QPQ1" s="759"/>
      <c r="QPR1" s="759"/>
      <c r="QPS1" s="759"/>
      <c r="QPT1" s="759"/>
      <c r="QPU1" s="759"/>
      <c r="QPV1" s="759"/>
      <c r="QPW1" s="759"/>
      <c r="QPX1" s="759"/>
      <c r="QPY1" s="759"/>
      <c r="QPZ1" s="759"/>
      <c r="QQA1" s="759"/>
      <c r="QQB1" s="759"/>
      <c r="QQC1" s="759"/>
      <c r="QQD1" s="759"/>
      <c r="QQE1" s="759"/>
      <c r="QQF1" s="759"/>
      <c r="QQG1" s="759"/>
      <c r="QQH1" s="759"/>
      <c r="QQI1" s="759"/>
      <c r="QQJ1" s="759"/>
      <c r="QQK1" s="759"/>
      <c r="QQL1" s="759"/>
      <c r="QQM1" s="759"/>
      <c r="QQN1" s="759"/>
      <c r="QQO1" s="759"/>
      <c r="QQP1" s="759"/>
      <c r="QQQ1" s="759"/>
      <c r="QQR1" s="759"/>
      <c r="QQS1" s="759"/>
      <c r="QQT1" s="759"/>
      <c r="QQU1" s="759"/>
      <c r="QQV1" s="759"/>
      <c r="QQW1" s="759"/>
      <c r="QQX1" s="759"/>
      <c r="QQY1" s="759"/>
      <c r="QQZ1" s="759"/>
      <c r="QRA1" s="759"/>
      <c r="QRB1" s="759"/>
      <c r="QRC1" s="759"/>
      <c r="QRD1" s="759"/>
      <c r="QRE1" s="759"/>
      <c r="QRF1" s="759"/>
      <c r="QRG1" s="759"/>
      <c r="QRH1" s="759"/>
      <c r="QRI1" s="759"/>
      <c r="QRJ1" s="759"/>
      <c r="QRK1" s="759"/>
      <c r="QRL1" s="759"/>
      <c r="QRM1" s="759"/>
      <c r="QRN1" s="759"/>
      <c r="QRO1" s="759"/>
      <c r="QRP1" s="759"/>
      <c r="QRQ1" s="759"/>
      <c r="QRR1" s="759"/>
      <c r="QRS1" s="759"/>
      <c r="QRT1" s="759"/>
      <c r="QRU1" s="759"/>
      <c r="QRV1" s="759"/>
      <c r="QRW1" s="759"/>
      <c r="QRX1" s="759"/>
      <c r="QRY1" s="759"/>
      <c r="QRZ1" s="759"/>
      <c r="QSA1" s="759"/>
      <c r="QSB1" s="759"/>
      <c r="QSC1" s="759"/>
      <c r="QSD1" s="759"/>
      <c r="QSE1" s="759"/>
      <c r="QSF1" s="759"/>
      <c r="QSG1" s="759"/>
      <c r="QSH1" s="759"/>
      <c r="QSI1" s="759"/>
      <c r="QSJ1" s="759"/>
      <c r="QSK1" s="759"/>
      <c r="QSL1" s="759"/>
      <c r="QSM1" s="759"/>
      <c r="QSN1" s="759"/>
      <c r="QSO1" s="759"/>
      <c r="QSP1" s="759"/>
      <c r="QSQ1" s="759"/>
      <c r="QSR1" s="759"/>
      <c r="QSS1" s="759"/>
      <c r="QST1" s="759"/>
      <c r="QSU1" s="759"/>
      <c r="QSV1" s="759"/>
      <c r="QSW1" s="759"/>
      <c r="QSX1" s="759"/>
      <c r="QSY1" s="759"/>
      <c r="QSZ1" s="759"/>
      <c r="QTA1" s="759"/>
      <c r="QTB1" s="759"/>
      <c r="QTC1" s="759"/>
      <c r="QTD1" s="759"/>
      <c r="QTE1" s="759"/>
      <c r="QTF1" s="759"/>
      <c r="QTG1" s="759"/>
      <c r="QTH1" s="759"/>
      <c r="QTI1" s="759"/>
      <c r="QTJ1" s="759"/>
      <c r="QTK1" s="759"/>
      <c r="QTL1" s="759"/>
      <c r="QTM1" s="759"/>
      <c r="QTN1" s="759"/>
      <c r="QTO1" s="759"/>
      <c r="QTP1" s="759"/>
      <c r="QTQ1" s="759"/>
      <c r="QTR1" s="759"/>
      <c r="QTS1" s="759"/>
      <c r="QTT1" s="759"/>
      <c r="QTU1" s="759"/>
      <c r="QTV1" s="759"/>
      <c r="QTW1" s="759"/>
      <c r="QTX1" s="759"/>
      <c r="QTY1" s="759"/>
      <c r="QTZ1" s="759"/>
      <c r="QUA1" s="759"/>
      <c r="QUB1" s="759"/>
      <c r="QUC1" s="759"/>
      <c r="QUD1" s="759"/>
      <c r="QUE1" s="759"/>
      <c r="QUF1" s="759"/>
      <c r="QUG1" s="759"/>
      <c r="QUH1" s="759"/>
      <c r="QUI1" s="759"/>
      <c r="QUJ1" s="759"/>
      <c r="QUK1" s="759"/>
      <c r="QUL1" s="759"/>
      <c r="QUM1" s="759"/>
      <c r="QUN1" s="759"/>
      <c r="QUO1" s="759"/>
      <c r="QUP1" s="759"/>
      <c r="QUQ1" s="759"/>
      <c r="QUR1" s="759"/>
      <c r="QUS1" s="759"/>
      <c r="QUT1" s="759"/>
      <c r="QUU1" s="759"/>
      <c r="QUV1" s="759"/>
      <c r="QUW1" s="759"/>
      <c r="QUX1" s="759"/>
      <c r="QUY1" s="759"/>
      <c r="QUZ1" s="759"/>
      <c r="QVA1" s="759"/>
      <c r="QVB1" s="759"/>
      <c r="QVC1" s="759"/>
      <c r="QVD1" s="759"/>
      <c r="QVE1" s="759"/>
      <c r="QVF1" s="759"/>
      <c r="QVG1" s="759"/>
      <c r="QVH1" s="759"/>
      <c r="QVI1" s="759"/>
      <c r="QVJ1" s="759"/>
      <c r="QVK1" s="759"/>
      <c r="QVL1" s="759"/>
      <c r="QVM1" s="759"/>
      <c r="QVN1" s="759"/>
      <c r="QVO1" s="759"/>
      <c r="QVP1" s="759"/>
      <c r="QVQ1" s="759"/>
      <c r="QVR1" s="759"/>
      <c r="QVS1" s="759"/>
      <c r="QVT1" s="759"/>
      <c r="QVU1" s="759"/>
      <c r="QVV1" s="759"/>
      <c r="QVW1" s="759"/>
      <c r="QVX1" s="759"/>
      <c r="QVY1" s="759"/>
      <c r="QVZ1" s="759"/>
      <c r="QWA1" s="759"/>
      <c r="QWB1" s="759"/>
      <c r="QWC1" s="759"/>
      <c r="QWD1" s="759"/>
      <c r="QWE1" s="759"/>
      <c r="QWF1" s="759"/>
      <c r="QWG1" s="759"/>
      <c r="QWH1" s="759"/>
      <c r="QWI1" s="759"/>
      <c r="QWJ1" s="759"/>
      <c r="QWK1" s="759"/>
      <c r="QWL1" s="759"/>
      <c r="QWM1" s="759"/>
      <c r="QWN1" s="759"/>
      <c r="QWO1" s="759"/>
      <c r="QWP1" s="759"/>
      <c r="QWQ1" s="759"/>
      <c r="QWR1" s="759"/>
      <c r="QWS1" s="759"/>
      <c r="QWT1" s="759"/>
      <c r="QWU1" s="759"/>
      <c r="QWV1" s="759"/>
      <c r="QWW1" s="759"/>
      <c r="QWX1" s="759"/>
      <c r="QWY1" s="759"/>
      <c r="QWZ1" s="759"/>
      <c r="QXA1" s="759"/>
      <c r="QXB1" s="759"/>
      <c r="QXC1" s="759"/>
      <c r="QXD1" s="759"/>
      <c r="QXE1" s="759"/>
      <c r="QXF1" s="759"/>
      <c r="QXG1" s="759"/>
      <c r="QXH1" s="759"/>
      <c r="QXI1" s="759"/>
      <c r="QXJ1" s="759"/>
      <c r="QXK1" s="759"/>
      <c r="QXL1" s="759"/>
      <c r="QXM1" s="759"/>
      <c r="QXN1" s="759"/>
      <c r="QXO1" s="759"/>
      <c r="QXP1" s="759"/>
      <c r="QXQ1" s="759"/>
      <c r="QXR1" s="759"/>
      <c r="QXS1" s="759"/>
      <c r="QXT1" s="759"/>
      <c r="QXU1" s="759"/>
      <c r="QXV1" s="759"/>
      <c r="QXW1" s="759"/>
      <c r="QXX1" s="759"/>
      <c r="QXY1" s="759"/>
      <c r="QXZ1" s="759"/>
      <c r="QYA1" s="759"/>
      <c r="QYB1" s="759"/>
      <c r="QYC1" s="759"/>
      <c r="QYD1" s="759"/>
      <c r="QYE1" s="759"/>
      <c r="QYF1" s="759"/>
      <c r="QYG1" s="759"/>
      <c r="QYH1" s="759"/>
      <c r="QYI1" s="759"/>
      <c r="QYJ1" s="759"/>
      <c r="QYK1" s="759"/>
      <c r="QYL1" s="759"/>
      <c r="QYM1" s="759"/>
      <c r="QYN1" s="759"/>
      <c r="QYO1" s="759"/>
      <c r="QYP1" s="759"/>
      <c r="QYQ1" s="759"/>
      <c r="QYR1" s="759"/>
      <c r="QYS1" s="759"/>
      <c r="QYT1" s="759"/>
      <c r="QYU1" s="759"/>
      <c r="QYV1" s="759"/>
      <c r="QYW1" s="759"/>
      <c r="QYX1" s="759"/>
      <c r="QYY1" s="759"/>
      <c r="QYZ1" s="759"/>
      <c r="QZA1" s="759"/>
      <c r="QZB1" s="759"/>
      <c r="QZC1" s="759"/>
      <c r="QZD1" s="759"/>
      <c r="QZE1" s="759"/>
      <c r="QZF1" s="759"/>
      <c r="QZG1" s="759"/>
      <c r="QZH1" s="759"/>
      <c r="QZI1" s="759"/>
      <c r="QZJ1" s="759"/>
      <c r="QZK1" s="759"/>
      <c r="QZL1" s="759"/>
      <c r="QZM1" s="759"/>
      <c r="QZN1" s="759"/>
      <c r="QZO1" s="759"/>
      <c r="QZP1" s="759"/>
      <c r="QZQ1" s="759"/>
      <c r="QZR1" s="759"/>
      <c r="QZS1" s="759"/>
      <c r="QZT1" s="759"/>
      <c r="QZU1" s="759"/>
      <c r="QZV1" s="759"/>
      <c r="QZW1" s="759"/>
      <c r="QZX1" s="759"/>
      <c r="QZY1" s="759"/>
      <c r="QZZ1" s="759"/>
      <c r="RAA1" s="759"/>
      <c r="RAB1" s="759"/>
      <c r="RAC1" s="759"/>
      <c r="RAD1" s="759"/>
      <c r="RAE1" s="759"/>
      <c r="RAF1" s="759"/>
      <c r="RAG1" s="759"/>
      <c r="RAH1" s="759"/>
      <c r="RAI1" s="759"/>
      <c r="RAJ1" s="759"/>
      <c r="RAK1" s="759"/>
      <c r="RAL1" s="759"/>
      <c r="RAM1" s="759"/>
      <c r="RAN1" s="759"/>
      <c r="RAO1" s="759"/>
      <c r="RAP1" s="759"/>
      <c r="RAQ1" s="759"/>
      <c r="RAR1" s="759"/>
      <c r="RAS1" s="759"/>
      <c r="RAT1" s="759"/>
      <c r="RAU1" s="759"/>
      <c r="RAV1" s="759"/>
      <c r="RAW1" s="759"/>
      <c r="RAX1" s="759"/>
      <c r="RAY1" s="759"/>
      <c r="RAZ1" s="759"/>
      <c r="RBA1" s="759"/>
      <c r="RBB1" s="759"/>
      <c r="RBC1" s="759"/>
      <c r="RBD1" s="759"/>
      <c r="RBE1" s="759"/>
      <c r="RBF1" s="759"/>
      <c r="RBG1" s="759"/>
      <c r="RBH1" s="759"/>
      <c r="RBI1" s="759"/>
      <c r="RBJ1" s="759"/>
      <c r="RBK1" s="759"/>
      <c r="RBL1" s="759"/>
      <c r="RBM1" s="759"/>
      <c r="RBN1" s="759"/>
      <c r="RBO1" s="759"/>
      <c r="RBP1" s="759"/>
      <c r="RBQ1" s="759"/>
      <c r="RBR1" s="759"/>
      <c r="RBS1" s="759"/>
      <c r="RBT1" s="759"/>
      <c r="RBU1" s="759"/>
      <c r="RBV1" s="759"/>
      <c r="RBW1" s="759"/>
      <c r="RBX1" s="759"/>
      <c r="RBY1" s="759"/>
      <c r="RBZ1" s="759"/>
      <c r="RCA1" s="759"/>
      <c r="RCB1" s="759"/>
      <c r="RCC1" s="759"/>
      <c r="RCD1" s="759"/>
      <c r="RCE1" s="759"/>
      <c r="RCF1" s="759"/>
      <c r="RCG1" s="759"/>
      <c r="RCH1" s="759"/>
      <c r="RCI1" s="759"/>
      <c r="RCJ1" s="759"/>
      <c r="RCK1" s="759"/>
      <c r="RCL1" s="759"/>
      <c r="RCM1" s="759"/>
      <c r="RCN1" s="759"/>
      <c r="RCO1" s="759"/>
      <c r="RCP1" s="759"/>
      <c r="RCQ1" s="759"/>
      <c r="RCR1" s="759"/>
      <c r="RCS1" s="759"/>
      <c r="RCT1" s="759"/>
      <c r="RCU1" s="759"/>
      <c r="RCV1" s="759"/>
      <c r="RCW1" s="759"/>
      <c r="RCX1" s="759"/>
      <c r="RCY1" s="759"/>
      <c r="RCZ1" s="759"/>
      <c r="RDA1" s="759"/>
      <c r="RDB1" s="759"/>
      <c r="RDC1" s="759"/>
      <c r="RDD1" s="759"/>
      <c r="RDE1" s="759"/>
      <c r="RDF1" s="759"/>
      <c r="RDG1" s="759"/>
      <c r="RDH1" s="759"/>
      <c r="RDI1" s="759"/>
      <c r="RDJ1" s="759"/>
      <c r="RDK1" s="759"/>
      <c r="RDL1" s="759"/>
      <c r="RDM1" s="759"/>
      <c r="RDN1" s="759"/>
      <c r="RDO1" s="759"/>
      <c r="RDP1" s="759"/>
      <c r="RDQ1" s="759"/>
      <c r="RDR1" s="759"/>
      <c r="RDS1" s="759"/>
      <c r="RDT1" s="759"/>
      <c r="RDU1" s="759"/>
      <c r="RDV1" s="759"/>
      <c r="RDW1" s="759"/>
      <c r="RDX1" s="759"/>
      <c r="RDY1" s="759"/>
      <c r="RDZ1" s="759"/>
      <c r="REA1" s="759"/>
      <c r="REB1" s="759"/>
      <c r="REC1" s="759"/>
      <c r="RED1" s="759"/>
      <c r="REE1" s="759"/>
      <c r="REF1" s="759"/>
      <c r="REG1" s="759"/>
      <c r="REH1" s="759"/>
      <c r="REI1" s="759"/>
      <c r="REJ1" s="759"/>
      <c r="REK1" s="759"/>
      <c r="REL1" s="759"/>
      <c r="REM1" s="759"/>
      <c r="REN1" s="759"/>
      <c r="REO1" s="759"/>
      <c r="REP1" s="759"/>
      <c r="REQ1" s="759"/>
      <c r="RER1" s="759"/>
      <c r="RES1" s="759"/>
      <c r="RET1" s="759"/>
      <c r="REU1" s="759"/>
      <c r="REV1" s="759"/>
      <c r="REW1" s="759"/>
      <c r="REX1" s="759"/>
      <c r="REY1" s="759"/>
      <c r="REZ1" s="759"/>
      <c r="RFA1" s="759"/>
      <c r="RFB1" s="759"/>
      <c r="RFC1" s="759"/>
      <c r="RFD1" s="759"/>
      <c r="RFE1" s="759"/>
      <c r="RFF1" s="759"/>
      <c r="RFG1" s="759"/>
      <c r="RFH1" s="759"/>
      <c r="RFI1" s="759"/>
      <c r="RFJ1" s="759"/>
      <c r="RFK1" s="759"/>
      <c r="RFL1" s="759"/>
      <c r="RFM1" s="759"/>
      <c r="RFN1" s="759"/>
      <c r="RFO1" s="759"/>
      <c r="RFP1" s="759"/>
      <c r="RFQ1" s="759"/>
      <c r="RFR1" s="759"/>
      <c r="RFS1" s="759"/>
      <c r="RFT1" s="759"/>
      <c r="RFU1" s="759"/>
      <c r="RFV1" s="759"/>
      <c r="RFW1" s="759"/>
      <c r="RFX1" s="759"/>
      <c r="RFY1" s="759"/>
      <c r="RFZ1" s="759"/>
      <c r="RGA1" s="759"/>
      <c r="RGB1" s="759"/>
      <c r="RGC1" s="759"/>
      <c r="RGD1" s="759"/>
      <c r="RGE1" s="759"/>
      <c r="RGF1" s="759"/>
      <c r="RGG1" s="759"/>
      <c r="RGH1" s="759"/>
      <c r="RGI1" s="759"/>
      <c r="RGJ1" s="759"/>
      <c r="RGK1" s="759"/>
      <c r="RGL1" s="759"/>
      <c r="RGM1" s="759"/>
      <c r="RGN1" s="759"/>
      <c r="RGO1" s="759"/>
      <c r="RGP1" s="759"/>
      <c r="RGQ1" s="759"/>
      <c r="RGR1" s="759"/>
      <c r="RGS1" s="759"/>
      <c r="RGT1" s="759"/>
      <c r="RGU1" s="759"/>
      <c r="RGV1" s="759"/>
      <c r="RGW1" s="759"/>
      <c r="RGX1" s="759"/>
      <c r="RGY1" s="759"/>
      <c r="RGZ1" s="759"/>
      <c r="RHA1" s="759"/>
      <c r="RHB1" s="759"/>
      <c r="RHC1" s="759"/>
      <c r="RHD1" s="759"/>
      <c r="RHE1" s="759"/>
      <c r="RHF1" s="759"/>
      <c r="RHG1" s="759"/>
      <c r="RHH1" s="759"/>
      <c r="RHI1" s="759"/>
      <c r="RHJ1" s="759"/>
      <c r="RHK1" s="759"/>
      <c r="RHL1" s="759"/>
      <c r="RHM1" s="759"/>
      <c r="RHN1" s="759"/>
      <c r="RHO1" s="759"/>
      <c r="RHP1" s="759"/>
      <c r="RHQ1" s="759"/>
      <c r="RHR1" s="759"/>
      <c r="RHS1" s="759"/>
      <c r="RHT1" s="759"/>
      <c r="RHU1" s="759"/>
      <c r="RHV1" s="759"/>
      <c r="RHW1" s="759"/>
      <c r="RHX1" s="759"/>
      <c r="RHY1" s="759"/>
      <c r="RHZ1" s="759"/>
      <c r="RIA1" s="759"/>
      <c r="RIB1" s="759"/>
      <c r="RIC1" s="759"/>
      <c r="RID1" s="759"/>
      <c r="RIE1" s="759"/>
      <c r="RIF1" s="759"/>
      <c r="RIG1" s="759"/>
      <c r="RIH1" s="759"/>
      <c r="RII1" s="759"/>
      <c r="RIJ1" s="759"/>
      <c r="RIK1" s="759"/>
      <c r="RIL1" s="759"/>
      <c r="RIM1" s="759"/>
      <c r="RIN1" s="759"/>
      <c r="RIO1" s="759"/>
      <c r="RIP1" s="759"/>
      <c r="RIQ1" s="759"/>
      <c r="RIR1" s="759"/>
      <c r="RIS1" s="759"/>
      <c r="RIT1" s="759"/>
      <c r="RIU1" s="759"/>
      <c r="RIV1" s="759"/>
      <c r="RIW1" s="759"/>
      <c r="RIX1" s="759"/>
      <c r="RIY1" s="759"/>
      <c r="RIZ1" s="759"/>
      <c r="RJA1" s="759"/>
      <c r="RJB1" s="759"/>
      <c r="RJC1" s="759"/>
      <c r="RJD1" s="759"/>
      <c r="RJE1" s="759"/>
      <c r="RJF1" s="759"/>
      <c r="RJG1" s="759"/>
      <c r="RJH1" s="759"/>
      <c r="RJI1" s="759"/>
      <c r="RJJ1" s="759"/>
      <c r="RJK1" s="759"/>
      <c r="RJL1" s="759"/>
      <c r="RJM1" s="759"/>
      <c r="RJN1" s="759"/>
      <c r="RJO1" s="759"/>
      <c r="RJP1" s="759"/>
      <c r="RJQ1" s="759"/>
      <c r="RJR1" s="759"/>
      <c r="RJS1" s="759"/>
      <c r="RJT1" s="759"/>
      <c r="RJU1" s="759"/>
      <c r="RJV1" s="759"/>
      <c r="RJW1" s="759"/>
      <c r="RJX1" s="759"/>
      <c r="RJY1" s="759"/>
      <c r="RJZ1" s="759"/>
      <c r="RKA1" s="759"/>
      <c r="RKB1" s="759"/>
      <c r="RKC1" s="759"/>
      <c r="RKD1" s="759"/>
      <c r="RKE1" s="759"/>
      <c r="RKF1" s="759"/>
      <c r="RKG1" s="759"/>
      <c r="RKH1" s="759"/>
      <c r="RKI1" s="759"/>
      <c r="RKJ1" s="759"/>
      <c r="RKK1" s="759"/>
      <c r="RKL1" s="759"/>
      <c r="RKM1" s="759"/>
      <c r="RKN1" s="759"/>
      <c r="RKO1" s="759"/>
      <c r="RKP1" s="759"/>
      <c r="RKQ1" s="759"/>
      <c r="RKR1" s="759"/>
      <c r="RKS1" s="759"/>
      <c r="RKT1" s="759"/>
      <c r="RKU1" s="759"/>
      <c r="RKV1" s="759"/>
      <c r="RKW1" s="759"/>
      <c r="RKX1" s="759"/>
      <c r="RKY1" s="759"/>
      <c r="RKZ1" s="759"/>
      <c r="RLA1" s="759"/>
      <c r="RLB1" s="759"/>
      <c r="RLC1" s="759"/>
      <c r="RLD1" s="759"/>
      <c r="RLE1" s="759"/>
      <c r="RLF1" s="759"/>
      <c r="RLG1" s="759"/>
      <c r="RLH1" s="759"/>
      <c r="RLI1" s="759"/>
      <c r="RLJ1" s="759"/>
      <c r="RLK1" s="759"/>
      <c r="RLL1" s="759"/>
      <c r="RLM1" s="759"/>
      <c r="RLN1" s="759"/>
      <c r="RLO1" s="759"/>
      <c r="RLP1" s="759"/>
      <c r="RLQ1" s="759"/>
      <c r="RLR1" s="759"/>
      <c r="RLS1" s="759"/>
      <c r="RLT1" s="759"/>
      <c r="RLU1" s="759"/>
      <c r="RLV1" s="759"/>
      <c r="RLW1" s="759"/>
      <c r="RLX1" s="759"/>
      <c r="RLY1" s="759"/>
      <c r="RLZ1" s="759"/>
      <c r="RMA1" s="759"/>
      <c r="RMB1" s="759"/>
      <c r="RMC1" s="759"/>
      <c r="RMD1" s="759"/>
      <c r="RME1" s="759"/>
      <c r="RMF1" s="759"/>
      <c r="RMG1" s="759"/>
      <c r="RMH1" s="759"/>
      <c r="RMI1" s="759"/>
      <c r="RMJ1" s="759"/>
      <c r="RMK1" s="759"/>
      <c r="RML1" s="759"/>
      <c r="RMM1" s="759"/>
      <c r="RMN1" s="759"/>
      <c r="RMO1" s="759"/>
      <c r="RMP1" s="759"/>
      <c r="RMQ1" s="759"/>
      <c r="RMR1" s="759"/>
      <c r="RMS1" s="759"/>
      <c r="RMT1" s="759"/>
      <c r="RMU1" s="759"/>
      <c r="RMV1" s="759"/>
      <c r="RMW1" s="759"/>
      <c r="RMX1" s="759"/>
      <c r="RMY1" s="759"/>
      <c r="RMZ1" s="759"/>
      <c r="RNA1" s="759"/>
      <c r="RNB1" s="759"/>
      <c r="RNC1" s="759"/>
      <c r="RND1" s="759"/>
      <c r="RNE1" s="759"/>
      <c r="RNF1" s="759"/>
      <c r="RNG1" s="759"/>
      <c r="RNH1" s="759"/>
      <c r="RNI1" s="759"/>
      <c r="RNJ1" s="759"/>
      <c r="RNK1" s="759"/>
      <c r="RNL1" s="759"/>
      <c r="RNM1" s="759"/>
      <c r="RNN1" s="759"/>
      <c r="RNO1" s="759"/>
      <c r="RNP1" s="759"/>
      <c r="RNQ1" s="759"/>
      <c r="RNR1" s="759"/>
      <c r="RNS1" s="759"/>
      <c r="RNT1" s="759"/>
      <c r="RNU1" s="759"/>
      <c r="RNV1" s="759"/>
      <c r="RNW1" s="759"/>
      <c r="RNX1" s="759"/>
      <c r="RNY1" s="759"/>
      <c r="RNZ1" s="759"/>
      <c r="ROA1" s="759"/>
      <c r="ROB1" s="759"/>
      <c r="ROC1" s="759"/>
      <c r="ROD1" s="759"/>
      <c r="ROE1" s="759"/>
      <c r="ROF1" s="759"/>
      <c r="ROG1" s="759"/>
      <c r="ROH1" s="759"/>
      <c r="ROI1" s="759"/>
      <c r="ROJ1" s="759"/>
      <c r="ROK1" s="759"/>
      <c r="ROL1" s="759"/>
      <c r="ROM1" s="759"/>
      <c r="RON1" s="759"/>
      <c r="ROO1" s="759"/>
      <c r="ROP1" s="759"/>
      <c r="ROQ1" s="759"/>
      <c r="ROR1" s="759"/>
      <c r="ROS1" s="759"/>
      <c r="ROT1" s="759"/>
      <c r="ROU1" s="759"/>
      <c r="ROV1" s="759"/>
      <c r="ROW1" s="759"/>
      <c r="ROX1" s="759"/>
      <c r="ROY1" s="759"/>
      <c r="ROZ1" s="759"/>
      <c r="RPA1" s="759"/>
      <c r="RPB1" s="759"/>
      <c r="RPC1" s="759"/>
      <c r="RPD1" s="759"/>
      <c r="RPE1" s="759"/>
      <c r="RPF1" s="759"/>
      <c r="RPG1" s="759"/>
      <c r="RPH1" s="759"/>
      <c r="RPI1" s="759"/>
      <c r="RPJ1" s="759"/>
      <c r="RPK1" s="759"/>
      <c r="RPL1" s="759"/>
      <c r="RPM1" s="759"/>
      <c r="RPN1" s="759"/>
      <c r="RPO1" s="759"/>
      <c r="RPP1" s="759"/>
      <c r="RPQ1" s="759"/>
      <c r="RPR1" s="759"/>
      <c r="RPS1" s="759"/>
      <c r="RPT1" s="759"/>
      <c r="RPU1" s="759"/>
      <c r="RPV1" s="759"/>
      <c r="RPW1" s="759"/>
      <c r="RPX1" s="759"/>
      <c r="RPY1" s="759"/>
      <c r="RPZ1" s="759"/>
      <c r="RQA1" s="759"/>
      <c r="RQB1" s="759"/>
      <c r="RQC1" s="759"/>
      <c r="RQD1" s="759"/>
      <c r="RQE1" s="759"/>
      <c r="RQF1" s="759"/>
      <c r="RQG1" s="759"/>
      <c r="RQH1" s="759"/>
      <c r="RQI1" s="759"/>
      <c r="RQJ1" s="759"/>
      <c r="RQK1" s="759"/>
      <c r="RQL1" s="759"/>
      <c r="RQM1" s="759"/>
      <c r="RQN1" s="759"/>
      <c r="RQO1" s="759"/>
      <c r="RQP1" s="759"/>
      <c r="RQQ1" s="759"/>
      <c r="RQR1" s="759"/>
      <c r="RQS1" s="759"/>
      <c r="RQT1" s="759"/>
      <c r="RQU1" s="759"/>
      <c r="RQV1" s="759"/>
      <c r="RQW1" s="759"/>
      <c r="RQX1" s="759"/>
      <c r="RQY1" s="759"/>
      <c r="RQZ1" s="759"/>
      <c r="RRA1" s="759"/>
      <c r="RRB1" s="759"/>
      <c r="RRC1" s="759"/>
      <c r="RRD1" s="759"/>
      <c r="RRE1" s="759"/>
      <c r="RRF1" s="759"/>
      <c r="RRG1" s="759"/>
      <c r="RRH1" s="759"/>
      <c r="RRI1" s="759"/>
      <c r="RRJ1" s="759"/>
      <c r="RRK1" s="759"/>
      <c r="RRL1" s="759"/>
      <c r="RRM1" s="759"/>
      <c r="RRN1" s="759"/>
      <c r="RRO1" s="759"/>
      <c r="RRP1" s="759"/>
      <c r="RRQ1" s="759"/>
      <c r="RRR1" s="759"/>
      <c r="RRS1" s="759"/>
      <c r="RRT1" s="759"/>
      <c r="RRU1" s="759"/>
      <c r="RRV1" s="759"/>
      <c r="RRW1" s="759"/>
      <c r="RRX1" s="759"/>
      <c r="RRY1" s="759"/>
      <c r="RRZ1" s="759"/>
      <c r="RSA1" s="759"/>
      <c r="RSB1" s="759"/>
      <c r="RSC1" s="759"/>
      <c r="RSD1" s="759"/>
      <c r="RSE1" s="759"/>
      <c r="RSF1" s="759"/>
      <c r="RSG1" s="759"/>
      <c r="RSH1" s="759"/>
      <c r="RSI1" s="759"/>
      <c r="RSJ1" s="759"/>
      <c r="RSK1" s="759"/>
      <c r="RSL1" s="759"/>
      <c r="RSM1" s="759"/>
      <c r="RSN1" s="759"/>
      <c r="RSO1" s="759"/>
      <c r="RSP1" s="759"/>
      <c r="RSQ1" s="759"/>
      <c r="RSR1" s="759"/>
      <c r="RSS1" s="759"/>
      <c r="RST1" s="759"/>
      <c r="RSU1" s="759"/>
      <c r="RSV1" s="759"/>
      <c r="RSW1" s="759"/>
      <c r="RSX1" s="759"/>
      <c r="RSY1" s="759"/>
      <c r="RSZ1" s="759"/>
      <c r="RTA1" s="759"/>
      <c r="RTB1" s="759"/>
      <c r="RTC1" s="759"/>
      <c r="RTD1" s="759"/>
      <c r="RTE1" s="759"/>
      <c r="RTF1" s="759"/>
      <c r="RTG1" s="759"/>
      <c r="RTH1" s="759"/>
      <c r="RTI1" s="759"/>
      <c r="RTJ1" s="759"/>
      <c r="RTK1" s="759"/>
      <c r="RTL1" s="759"/>
      <c r="RTM1" s="759"/>
      <c r="RTN1" s="759"/>
      <c r="RTO1" s="759"/>
      <c r="RTP1" s="759"/>
      <c r="RTQ1" s="759"/>
      <c r="RTR1" s="759"/>
      <c r="RTS1" s="759"/>
      <c r="RTT1" s="759"/>
      <c r="RTU1" s="759"/>
      <c r="RTV1" s="759"/>
      <c r="RTW1" s="759"/>
      <c r="RTX1" s="759"/>
      <c r="RTY1" s="759"/>
      <c r="RTZ1" s="759"/>
      <c r="RUA1" s="759"/>
      <c r="RUB1" s="759"/>
      <c r="RUC1" s="759"/>
      <c r="RUD1" s="759"/>
      <c r="RUE1" s="759"/>
      <c r="RUF1" s="759"/>
      <c r="RUG1" s="759"/>
      <c r="RUH1" s="759"/>
      <c r="RUI1" s="759"/>
      <c r="RUJ1" s="759"/>
      <c r="RUK1" s="759"/>
      <c r="RUL1" s="759"/>
      <c r="RUM1" s="759"/>
      <c r="RUN1" s="759"/>
      <c r="RUO1" s="759"/>
      <c r="RUP1" s="759"/>
      <c r="RUQ1" s="759"/>
      <c r="RUR1" s="759"/>
      <c r="RUS1" s="759"/>
      <c r="RUT1" s="759"/>
      <c r="RUU1" s="759"/>
      <c r="RUV1" s="759"/>
      <c r="RUW1" s="759"/>
      <c r="RUX1" s="759"/>
      <c r="RUY1" s="759"/>
      <c r="RUZ1" s="759"/>
      <c r="RVA1" s="759"/>
      <c r="RVB1" s="759"/>
      <c r="RVC1" s="759"/>
      <c r="RVD1" s="759"/>
      <c r="RVE1" s="759"/>
      <c r="RVF1" s="759"/>
      <c r="RVG1" s="759"/>
      <c r="RVH1" s="759"/>
      <c r="RVI1" s="759"/>
      <c r="RVJ1" s="759"/>
      <c r="RVK1" s="759"/>
      <c r="RVL1" s="759"/>
      <c r="RVM1" s="759"/>
      <c r="RVN1" s="759"/>
      <c r="RVO1" s="759"/>
      <c r="RVP1" s="759"/>
      <c r="RVQ1" s="759"/>
      <c r="RVR1" s="759"/>
      <c r="RVS1" s="759"/>
      <c r="RVT1" s="759"/>
      <c r="RVU1" s="759"/>
      <c r="RVV1" s="759"/>
      <c r="RVW1" s="759"/>
      <c r="RVX1" s="759"/>
      <c r="RVY1" s="759"/>
      <c r="RVZ1" s="759"/>
      <c r="RWA1" s="759"/>
      <c r="RWB1" s="759"/>
      <c r="RWC1" s="759"/>
      <c r="RWD1" s="759"/>
      <c r="RWE1" s="759"/>
      <c r="RWF1" s="759"/>
      <c r="RWG1" s="759"/>
      <c r="RWH1" s="759"/>
      <c r="RWI1" s="759"/>
      <c r="RWJ1" s="759"/>
      <c r="RWK1" s="759"/>
      <c r="RWL1" s="759"/>
      <c r="RWM1" s="759"/>
      <c r="RWN1" s="759"/>
      <c r="RWO1" s="759"/>
      <c r="RWP1" s="759"/>
      <c r="RWQ1" s="759"/>
      <c r="RWR1" s="759"/>
      <c r="RWS1" s="759"/>
      <c r="RWT1" s="759"/>
      <c r="RWU1" s="759"/>
      <c r="RWV1" s="759"/>
      <c r="RWW1" s="759"/>
      <c r="RWX1" s="759"/>
      <c r="RWY1" s="759"/>
      <c r="RWZ1" s="759"/>
      <c r="RXA1" s="759"/>
      <c r="RXB1" s="759"/>
      <c r="RXC1" s="759"/>
      <c r="RXD1" s="759"/>
      <c r="RXE1" s="759"/>
      <c r="RXF1" s="759"/>
      <c r="RXG1" s="759"/>
      <c r="RXH1" s="759"/>
      <c r="RXI1" s="759"/>
      <c r="RXJ1" s="759"/>
      <c r="RXK1" s="759"/>
      <c r="RXL1" s="759"/>
      <c r="RXM1" s="759"/>
      <c r="RXN1" s="759"/>
      <c r="RXO1" s="759"/>
      <c r="RXP1" s="759"/>
      <c r="RXQ1" s="759"/>
      <c r="RXR1" s="759"/>
      <c r="RXS1" s="759"/>
      <c r="RXT1" s="759"/>
      <c r="RXU1" s="759"/>
      <c r="RXV1" s="759"/>
      <c r="RXW1" s="759"/>
      <c r="RXX1" s="759"/>
      <c r="RXY1" s="759"/>
      <c r="RXZ1" s="759"/>
      <c r="RYA1" s="759"/>
      <c r="RYB1" s="759"/>
      <c r="RYC1" s="759"/>
      <c r="RYD1" s="759"/>
      <c r="RYE1" s="759"/>
      <c r="RYF1" s="759"/>
      <c r="RYG1" s="759"/>
      <c r="RYH1" s="759"/>
      <c r="RYI1" s="759"/>
      <c r="RYJ1" s="759"/>
      <c r="RYK1" s="759"/>
      <c r="RYL1" s="759"/>
      <c r="RYM1" s="759"/>
      <c r="RYN1" s="759"/>
      <c r="RYO1" s="759"/>
      <c r="RYP1" s="759"/>
      <c r="RYQ1" s="759"/>
      <c r="RYR1" s="759"/>
      <c r="RYS1" s="759"/>
      <c r="RYT1" s="759"/>
      <c r="RYU1" s="759"/>
      <c r="RYV1" s="759"/>
      <c r="RYW1" s="759"/>
      <c r="RYX1" s="759"/>
      <c r="RYY1" s="759"/>
      <c r="RYZ1" s="759"/>
      <c r="RZA1" s="759"/>
      <c r="RZB1" s="759"/>
      <c r="RZC1" s="759"/>
      <c r="RZD1" s="759"/>
      <c r="RZE1" s="759"/>
      <c r="RZF1" s="759"/>
      <c r="RZG1" s="759"/>
      <c r="RZH1" s="759"/>
      <c r="RZI1" s="759"/>
      <c r="RZJ1" s="759"/>
      <c r="RZK1" s="759"/>
      <c r="RZL1" s="759"/>
      <c r="RZM1" s="759"/>
      <c r="RZN1" s="759"/>
      <c r="RZO1" s="759"/>
      <c r="RZP1" s="759"/>
      <c r="RZQ1" s="759"/>
      <c r="RZR1" s="759"/>
      <c r="RZS1" s="759"/>
      <c r="RZT1" s="759"/>
      <c r="RZU1" s="759"/>
      <c r="RZV1" s="759"/>
      <c r="RZW1" s="759"/>
      <c r="RZX1" s="759"/>
      <c r="RZY1" s="759"/>
      <c r="RZZ1" s="759"/>
      <c r="SAA1" s="759"/>
      <c r="SAB1" s="759"/>
      <c r="SAC1" s="759"/>
      <c r="SAD1" s="759"/>
      <c r="SAE1" s="759"/>
      <c r="SAF1" s="759"/>
      <c r="SAG1" s="759"/>
      <c r="SAH1" s="759"/>
      <c r="SAI1" s="759"/>
      <c r="SAJ1" s="759"/>
      <c r="SAK1" s="759"/>
      <c r="SAL1" s="759"/>
      <c r="SAM1" s="759"/>
      <c r="SAN1" s="759"/>
      <c r="SAO1" s="759"/>
      <c r="SAP1" s="759"/>
      <c r="SAQ1" s="759"/>
      <c r="SAR1" s="759"/>
      <c r="SAS1" s="759"/>
      <c r="SAT1" s="759"/>
      <c r="SAU1" s="759"/>
      <c r="SAV1" s="759"/>
      <c r="SAW1" s="759"/>
      <c r="SAX1" s="759"/>
      <c r="SAY1" s="759"/>
      <c r="SAZ1" s="759"/>
      <c r="SBA1" s="759"/>
      <c r="SBB1" s="759"/>
      <c r="SBC1" s="759"/>
      <c r="SBD1" s="759"/>
      <c r="SBE1" s="759"/>
      <c r="SBF1" s="759"/>
      <c r="SBG1" s="759"/>
      <c r="SBH1" s="759"/>
      <c r="SBI1" s="759"/>
      <c r="SBJ1" s="759"/>
      <c r="SBK1" s="759"/>
      <c r="SBL1" s="759"/>
      <c r="SBM1" s="759"/>
      <c r="SBN1" s="759"/>
      <c r="SBO1" s="759"/>
      <c r="SBP1" s="759"/>
      <c r="SBQ1" s="759"/>
      <c r="SBR1" s="759"/>
      <c r="SBS1" s="759"/>
      <c r="SBT1" s="759"/>
      <c r="SBU1" s="759"/>
      <c r="SBV1" s="759"/>
      <c r="SBW1" s="759"/>
      <c r="SBX1" s="759"/>
      <c r="SBY1" s="759"/>
      <c r="SBZ1" s="759"/>
      <c r="SCA1" s="759"/>
      <c r="SCB1" s="759"/>
      <c r="SCC1" s="759"/>
      <c r="SCD1" s="759"/>
      <c r="SCE1" s="759"/>
      <c r="SCF1" s="759"/>
      <c r="SCG1" s="759"/>
      <c r="SCH1" s="759"/>
      <c r="SCI1" s="759"/>
      <c r="SCJ1" s="759"/>
      <c r="SCK1" s="759"/>
      <c r="SCL1" s="759"/>
      <c r="SCM1" s="759"/>
      <c r="SCN1" s="759"/>
      <c r="SCO1" s="759"/>
      <c r="SCP1" s="759"/>
      <c r="SCQ1" s="759"/>
      <c r="SCR1" s="759"/>
      <c r="SCS1" s="759"/>
      <c r="SCT1" s="759"/>
      <c r="SCU1" s="759"/>
      <c r="SCV1" s="759"/>
      <c r="SCW1" s="759"/>
      <c r="SCX1" s="759"/>
      <c r="SCY1" s="759"/>
      <c r="SCZ1" s="759"/>
      <c r="SDA1" s="759"/>
      <c r="SDB1" s="759"/>
      <c r="SDC1" s="759"/>
      <c r="SDD1" s="759"/>
      <c r="SDE1" s="759"/>
      <c r="SDF1" s="759"/>
      <c r="SDG1" s="759"/>
      <c r="SDH1" s="759"/>
      <c r="SDI1" s="759"/>
      <c r="SDJ1" s="759"/>
      <c r="SDK1" s="759"/>
      <c r="SDL1" s="759"/>
      <c r="SDM1" s="759"/>
      <c r="SDN1" s="759"/>
      <c r="SDO1" s="759"/>
      <c r="SDP1" s="759"/>
      <c r="SDQ1" s="759"/>
      <c r="SDR1" s="759"/>
      <c r="SDS1" s="759"/>
      <c r="SDT1" s="759"/>
      <c r="SDU1" s="759"/>
      <c r="SDV1" s="759"/>
      <c r="SDW1" s="759"/>
      <c r="SDX1" s="759"/>
      <c r="SDY1" s="759"/>
      <c r="SDZ1" s="759"/>
      <c r="SEA1" s="759"/>
      <c r="SEB1" s="759"/>
      <c r="SEC1" s="759"/>
      <c r="SED1" s="759"/>
      <c r="SEE1" s="759"/>
      <c r="SEF1" s="759"/>
      <c r="SEG1" s="759"/>
      <c r="SEH1" s="759"/>
      <c r="SEI1" s="759"/>
      <c r="SEJ1" s="759"/>
      <c r="SEK1" s="759"/>
      <c r="SEL1" s="759"/>
      <c r="SEM1" s="759"/>
      <c r="SEN1" s="759"/>
      <c r="SEO1" s="759"/>
      <c r="SEP1" s="759"/>
      <c r="SEQ1" s="759"/>
      <c r="SER1" s="759"/>
      <c r="SES1" s="759"/>
      <c r="SET1" s="759"/>
      <c r="SEU1" s="759"/>
      <c r="SEV1" s="759"/>
      <c r="SEW1" s="759"/>
      <c r="SEX1" s="759"/>
      <c r="SEY1" s="759"/>
      <c r="SEZ1" s="759"/>
      <c r="SFA1" s="759"/>
      <c r="SFB1" s="759"/>
      <c r="SFC1" s="759"/>
      <c r="SFD1" s="759"/>
      <c r="SFE1" s="759"/>
      <c r="SFF1" s="759"/>
      <c r="SFG1" s="759"/>
      <c r="SFH1" s="759"/>
      <c r="SFI1" s="759"/>
      <c r="SFJ1" s="759"/>
      <c r="SFK1" s="759"/>
      <c r="SFL1" s="759"/>
      <c r="SFM1" s="759"/>
      <c r="SFN1" s="759"/>
      <c r="SFO1" s="759"/>
      <c r="SFP1" s="759"/>
      <c r="SFQ1" s="759"/>
      <c r="SFR1" s="759"/>
      <c r="SFS1" s="759"/>
      <c r="SFT1" s="759"/>
      <c r="SFU1" s="759"/>
      <c r="SFV1" s="759"/>
      <c r="SFW1" s="759"/>
      <c r="SFX1" s="759"/>
      <c r="SFY1" s="759"/>
      <c r="SFZ1" s="759"/>
      <c r="SGA1" s="759"/>
      <c r="SGB1" s="759"/>
      <c r="SGC1" s="759"/>
      <c r="SGD1" s="759"/>
      <c r="SGE1" s="759"/>
      <c r="SGF1" s="759"/>
      <c r="SGG1" s="759"/>
      <c r="SGH1" s="759"/>
      <c r="SGI1" s="759"/>
      <c r="SGJ1" s="759"/>
      <c r="SGK1" s="759"/>
      <c r="SGL1" s="759"/>
      <c r="SGM1" s="759"/>
      <c r="SGN1" s="759"/>
      <c r="SGO1" s="759"/>
      <c r="SGP1" s="759"/>
      <c r="SGQ1" s="759"/>
      <c r="SGR1" s="759"/>
      <c r="SGS1" s="759"/>
      <c r="SGT1" s="759"/>
      <c r="SGU1" s="759"/>
      <c r="SGV1" s="759"/>
      <c r="SGW1" s="759"/>
      <c r="SGX1" s="759"/>
      <c r="SGY1" s="759"/>
      <c r="SGZ1" s="759"/>
      <c r="SHA1" s="759"/>
      <c r="SHB1" s="759"/>
      <c r="SHC1" s="759"/>
      <c r="SHD1" s="759"/>
      <c r="SHE1" s="759"/>
      <c r="SHF1" s="759"/>
      <c r="SHG1" s="759"/>
      <c r="SHH1" s="759"/>
      <c r="SHI1" s="759"/>
      <c r="SHJ1" s="759"/>
      <c r="SHK1" s="759"/>
      <c r="SHL1" s="759"/>
      <c r="SHM1" s="759"/>
      <c r="SHN1" s="759"/>
      <c r="SHO1" s="759"/>
      <c r="SHP1" s="759"/>
      <c r="SHQ1" s="759"/>
      <c r="SHR1" s="759"/>
      <c r="SHS1" s="759"/>
      <c r="SHT1" s="759"/>
      <c r="SHU1" s="759"/>
      <c r="SHV1" s="759"/>
      <c r="SHW1" s="759"/>
      <c r="SHX1" s="759"/>
      <c r="SHY1" s="759"/>
      <c r="SHZ1" s="759"/>
      <c r="SIA1" s="759"/>
      <c r="SIB1" s="759"/>
      <c r="SIC1" s="759"/>
      <c r="SID1" s="759"/>
      <c r="SIE1" s="759"/>
      <c r="SIF1" s="759"/>
      <c r="SIG1" s="759"/>
      <c r="SIH1" s="759"/>
      <c r="SII1" s="759"/>
      <c r="SIJ1" s="759"/>
      <c r="SIK1" s="759"/>
      <c r="SIL1" s="759"/>
      <c r="SIM1" s="759"/>
      <c r="SIN1" s="759"/>
      <c r="SIO1" s="759"/>
      <c r="SIP1" s="759"/>
      <c r="SIQ1" s="759"/>
      <c r="SIR1" s="759"/>
      <c r="SIS1" s="759"/>
      <c r="SIT1" s="759"/>
      <c r="SIU1" s="759"/>
      <c r="SIV1" s="759"/>
      <c r="SIW1" s="759"/>
      <c r="SIX1" s="759"/>
      <c r="SIY1" s="759"/>
      <c r="SIZ1" s="759"/>
      <c r="SJA1" s="759"/>
      <c r="SJB1" s="759"/>
      <c r="SJC1" s="759"/>
      <c r="SJD1" s="759"/>
      <c r="SJE1" s="759"/>
      <c r="SJF1" s="759"/>
      <c r="SJG1" s="759"/>
      <c r="SJH1" s="759"/>
      <c r="SJI1" s="759"/>
      <c r="SJJ1" s="759"/>
      <c r="SJK1" s="759"/>
      <c r="SJL1" s="759"/>
      <c r="SJM1" s="759"/>
      <c r="SJN1" s="759"/>
      <c r="SJO1" s="759"/>
      <c r="SJP1" s="759"/>
      <c r="SJQ1" s="759"/>
      <c r="SJR1" s="759"/>
      <c r="SJS1" s="759"/>
      <c r="SJT1" s="759"/>
      <c r="SJU1" s="759"/>
      <c r="SJV1" s="759"/>
      <c r="SJW1" s="759"/>
      <c r="SJX1" s="759"/>
      <c r="SJY1" s="759"/>
      <c r="SJZ1" s="759"/>
      <c r="SKA1" s="759"/>
      <c r="SKB1" s="759"/>
      <c r="SKC1" s="759"/>
      <c r="SKD1" s="759"/>
      <c r="SKE1" s="759"/>
      <c r="SKF1" s="759"/>
      <c r="SKG1" s="759"/>
      <c r="SKH1" s="759"/>
      <c r="SKI1" s="759"/>
      <c r="SKJ1" s="759"/>
      <c r="SKK1" s="759"/>
      <c r="SKL1" s="759"/>
      <c r="SKM1" s="759"/>
      <c r="SKN1" s="759"/>
      <c r="SKO1" s="759"/>
      <c r="SKP1" s="759"/>
      <c r="SKQ1" s="759"/>
      <c r="SKR1" s="759"/>
      <c r="SKS1" s="759"/>
      <c r="SKT1" s="759"/>
      <c r="SKU1" s="759"/>
      <c r="SKV1" s="759"/>
      <c r="SKW1" s="759"/>
      <c r="SKX1" s="759"/>
      <c r="SKY1" s="759"/>
      <c r="SKZ1" s="759"/>
      <c r="SLA1" s="759"/>
      <c r="SLB1" s="759"/>
      <c r="SLC1" s="759"/>
      <c r="SLD1" s="759"/>
      <c r="SLE1" s="759"/>
      <c r="SLF1" s="759"/>
      <c r="SLG1" s="759"/>
      <c r="SLH1" s="759"/>
      <c r="SLI1" s="759"/>
      <c r="SLJ1" s="759"/>
      <c r="SLK1" s="759"/>
      <c r="SLL1" s="759"/>
      <c r="SLM1" s="759"/>
      <c r="SLN1" s="759"/>
      <c r="SLO1" s="759"/>
      <c r="SLP1" s="759"/>
      <c r="SLQ1" s="759"/>
      <c r="SLR1" s="759"/>
      <c r="SLS1" s="759"/>
      <c r="SLT1" s="759"/>
      <c r="SLU1" s="759"/>
      <c r="SLV1" s="759"/>
      <c r="SLW1" s="759"/>
      <c r="SLX1" s="759"/>
      <c r="SLY1" s="759"/>
      <c r="SLZ1" s="759"/>
      <c r="SMA1" s="759"/>
      <c r="SMB1" s="759"/>
      <c r="SMC1" s="759"/>
      <c r="SMD1" s="759"/>
      <c r="SME1" s="759"/>
      <c r="SMF1" s="759"/>
      <c r="SMG1" s="759"/>
      <c r="SMH1" s="759"/>
      <c r="SMI1" s="759"/>
      <c r="SMJ1" s="759"/>
      <c r="SMK1" s="759"/>
      <c r="SML1" s="759"/>
      <c r="SMM1" s="759"/>
      <c r="SMN1" s="759"/>
      <c r="SMO1" s="759"/>
      <c r="SMP1" s="759"/>
      <c r="SMQ1" s="759"/>
      <c r="SMR1" s="759"/>
      <c r="SMS1" s="759"/>
      <c r="SMT1" s="759"/>
      <c r="SMU1" s="759"/>
      <c r="SMV1" s="759"/>
      <c r="SMW1" s="759"/>
      <c r="SMX1" s="759"/>
      <c r="SMY1" s="759"/>
      <c r="SMZ1" s="759"/>
      <c r="SNA1" s="759"/>
      <c r="SNB1" s="759"/>
      <c r="SNC1" s="759"/>
      <c r="SND1" s="759"/>
      <c r="SNE1" s="759"/>
      <c r="SNF1" s="759"/>
      <c r="SNG1" s="759"/>
      <c r="SNH1" s="759"/>
      <c r="SNI1" s="759"/>
      <c r="SNJ1" s="759"/>
      <c r="SNK1" s="759"/>
      <c r="SNL1" s="759"/>
      <c r="SNM1" s="759"/>
      <c r="SNN1" s="759"/>
      <c r="SNO1" s="759"/>
      <c r="SNP1" s="759"/>
      <c r="SNQ1" s="759"/>
      <c r="SNR1" s="759"/>
      <c r="SNS1" s="759"/>
      <c r="SNT1" s="759"/>
      <c r="SNU1" s="759"/>
      <c r="SNV1" s="759"/>
      <c r="SNW1" s="759"/>
      <c r="SNX1" s="759"/>
      <c r="SNY1" s="759"/>
      <c r="SNZ1" s="759"/>
      <c r="SOA1" s="759"/>
      <c r="SOB1" s="759"/>
      <c r="SOC1" s="759"/>
      <c r="SOD1" s="759"/>
      <c r="SOE1" s="759"/>
      <c r="SOF1" s="759"/>
      <c r="SOG1" s="759"/>
      <c r="SOH1" s="759"/>
      <c r="SOI1" s="759"/>
      <c r="SOJ1" s="759"/>
      <c r="SOK1" s="759"/>
      <c r="SOL1" s="759"/>
      <c r="SOM1" s="759"/>
      <c r="SON1" s="759"/>
      <c r="SOO1" s="759"/>
      <c r="SOP1" s="759"/>
      <c r="SOQ1" s="759"/>
      <c r="SOR1" s="759"/>
      <c r="SOS1" s="759"/>
      <c r="SOT1" s="759"/>
      <c r="SOU1" s="759"/>
      <c r="SOV1" s="759"/>
      <c r="SOW1" s="759"/>
      <c r="SOX1" s="759"/>
      <c r="SOY1" s="759"/>
      <c r="SOZ1" s="759"/>
      <c r="SPA1" s="759"/>
      <c r="SPB1" s="759"/>
      <c r="SPC1" s="759"/>
      <c r="SPD1" s="759"/>
      <c r="SPE1" s="759"/>
      <c r="SPF1" s="759"/>
      <c r="SPG1" s="759"/>
      <c r="SPH1" s="759"/>
      <c r="SPI1" s="759"/>
      <c r="SPJ1" s="759"/>
      <c r="SPK1" s="759"/>
      <c r="SPL1" s="759"/>
      <c r="SPM1" s="759"/>
      <c r="SPN1" s="759"/>
      <c r="SPO1" s="759"/>
      <c r="SPP1" s="759"/>
      <c r="SPQ1" s="759"/>
      <c r="SPR1" s="759"/>
      <c r="SPS1" s="759"/>
      <c r="SPT1" s="759"/>
      <c r="SPU1" s="759"/>
      <c r="SPV1" s="759"/>
      <c r="SPW1" s="759"/>
      <c r="SPX1" s="759"/>
      <c r="SPY1" s="759"/>
      <c r="SPZ1" s="759"/>
      <c r="SQA1" s="759"/>
      <c r="SQB1" s="759"/>
      <c r="SQC1" s="759"/>
      <c r="SQD1" s="759"/>
      <c r="SQE1" s="759"/>
      <c r="SQF1" s="759"/>
      <c r="SQG1" s="759"/>
      <c r="SQH1" s="759"/>
      <c r="SQI1" s="759"/>
      <c r="SQJ1" s="759"/>
      <c r="SQK1" s="759"/>
      <c r="SQL1" s="759"/>
      <c r="SQM1" s="759"/>
      <c r="SQN1" s="759"/>
      <c r="SQO1" s="759"/>
      <c r="SQP1" s="759"/>
      <c r="SQQ1" s="759"/>
      <c r="SQR1" s="759"/>
      <c r="SQS1" s="759"/>
      <c r="SQT1" s="759"/>
      <c r="SQU1" s="759"/>
      <c r="SQV1" s="759"/>
      <c r="SQW1" s="759"/>
      <c r="SQX1" s="759"/>
      <c r="SQY1" s="759"/>
      <c r="SQZ1" s="759"/>
      <c r="SRA1" s="759"/>
      <c r="SRB1" s="759"/>
      <c r="SRC1" s="759"/>
      <c r="SRD1" s="759"/>
      <c r="SRE1" s="759"/>
      <c r="SRF1" s="759"/>
      <c r="SRG1" s="759"/>
      <c r="SRH1" s="759"/>
      <c r="SRI1" s="759"/>
      <c r="SRJ1" s="759"/>
      <c r="SRK1" s="759"/>
      <c r="SRL1" s="759"/>
      <c r="SRM1" s="759"/>
      <c r="SRN1" s="759"/>
      <c r="SRO1" s="759"/>
      <c r="SRP1" s="759"/>
      <c r="SRQ1" s="759"/>
      <c r="SRR1" s="759"/>
      <c r="SRS1" s="759"/>
      <c r="SRT1" s="759"/>
      <c r="SRU1" s="759"/>
      <c r="SRV1" s="759"/>
      <c r="SRW1" s="759"/>
      <c r="SRX1" s="759"/>
      <c r="SRY1" s="759"/>
      <c r="SRZ1" s="759"/>
      <c r="SSA1" s="759"/>
      <c r="SSB1" s="759"/>
      <c r="SSC1" s="759"/>
      <c r="SSD1" s="759"/>
      <c r="SSE1" s="759"/>
      <c r="SSF1" s="759"/>
      <c r="SSG1" s="759"/>
      <c r="SSH1" s="759"/>
      <c r="SSI1" s="759"/>
      <c r="SSJ1" s="759"/>
      <c r="SSK1" s="759"/>
      <c r="SSL1" s="759"/>
      <c r="SSM1" s="759"/>
      <c r="SSN1" s="759"/>
      <c r="SSO1" s="759"/>
      <c r="SSP1" s="759"/>
      <c r="SSQ1" s="759"/>
      <c r="SSR1" s="759"/>
      <c r="SSS1" s="759"/>
      <c r="SST1" s="759"/>
      <c r="SSU1" s="759"/>
      <c r="SSV1" s="759"/>
      <c r="SSW1" s="759"/>
      <c r="SSX1" s="759"/>
      <c r="SSY1" s="759"/>
      <c r="SSZ1" s="759"/>
      <c r="STA1" s="759"/>
      <c r="STB1" s="759"/>
      <c r="STC1" s="759"/>
      <c r="STD1" s="759"/>
      <c r="STE1" s="759"/>
      <c r="STF1" s="759"/>
      <c r="STG1" s="759"/>
      <c r="STH1" s="759"/>
      <c r="STI1" s="759"/>
      <c r="STJ1" s="759"/>
      <c r="STK1" s="759"/>
      <c r="STL1" s="759"/>
      <c r="STM1" s="759"/>
      <c r="STN1" s="759"/>
      <c r="STO1" s="759"/>
      <c r="STP1" s="759"/>
      <c r="STQ1" s="759"/>
      <c r="STR1" s="759"/>
      <c r="STS1" s="759"/>
      <c r="STT1" s="759"/>
      <c r="STU1" s="759"/>
      <c r="STV1" s="759"/>
      <c r="STW1" s="759"/>
      <c r="STX1" s="759"/>
      <c r="STY1" s="759"/>
      <c r="STZ1" s="759"/>
      <c r="SUA1" s="759"/>
      <c r="SUB1" s="759"/>
      <c r="SUC1" s="759"/>
      <c r="SUD1" s="759"/>
      <c r="SUE1" s="759"/>
      <c r="SUF1" s="759"/>
      <c r="SUG1" s="759"/>
      <c r="SUH1" s="759"/>
      <c r="SUI1" s="759"/>
      <c r="SUJ1" s="759"/>
      <c r="SUK1" s="759"/>
      <c r="SUL1" s="759"/>
      <c r="SUM1" s="759"/>
      <c r="SUN1" s="759"/>
      <c r="SUO1" s="759"/>
      <c r="SUP1" s="759"/>
      <c r="SUQ1" s="759"/>
      <c r="SUR1" s="759"/>
      <c r="SUS1" s="759"/>
      <c r="SUT1" s="759"/>
      <c r="SUU1" s="759"/>
      <c r="SUV1" s="759"/>
      <c r="SUW1" s="759"/>
      <c r="SUX1" s="759"/>
      <c r="SUY1" s="759"/>
      <c r="SUZ1" s="759"/>
      <c r="SVA1" s="759"/>
      <c r="SVB1" s="759"/>
      <c r="SVC1" s="759"/>
      <c r="SVD1" s="759"/>
      <c r="SVE1" s="759"/>
      <c r="SVF1" s="759"/>
      <c r="SVG1" s="759"/>
      <c r="SVH1" s="759"/>
      <c r="SVI1" s="759"/>
      <c r="SVJ1" s="759"/>
      <c r="SVK1" s="759"/>
      <c r="SVL1" s="759"/>
      <c r="SVM1" s="759"/>
      <c r="SVN1" s="759"/>
      <c r="SVO1" s="759"/>
      <c r="SVP1" s="759"/>
      <c r="SVQ1" s="759"/>
      <c r="SVR1" s="759"/>
      <c r="SVS1" s="759"/>
      <c r="SVT1" s="759"/>
      <c r="SVU1" s="759"/>
      <c r="SVV1" s="759"/>
      <c r="SVW1" s="759"/>
      <c r="SVX1" s="759"/>
      <c r="SVY1" s="759"/>
      <c r="SVZ1" s="759"/>
      <c r="SWA1" s="759"/>
      <c r="SWB1" s="759"/>
      <c r="SWC1" s="759"/>
      <c r="SWD1" s="759"/>
      <c r="SWE1" s="759"/>
      <c r="SWF1" s="759"/>
      <c r="SWG1" s="759"/>
      <c r="SWH1" s="759"/>
      <c r="SWI1" s="759"/>
      <c r="SWJ1" s="759"/>
      <c r="SWK1" s="759"/>
      <c r="SWL1" s="759"/>
      <c r="SWM1" s="759"/>
      <c r="SWN1" s="759"/>
      <c r="SWO1" s="759"/>
      <c r="SWP1" s="759"/>
      <c r="SWQ1" s="759"/>
      <c r="SWR1" s="759"/>
      <c r="SWS1" s="759"/>
      <c r="SWT1" s="759"/>
      <c r="SWU1" s="759"/>
      <c r="SWV1" s="759"/>
      <c r="SWW1" s="759"/>
      <c r="SWX1" s="759"/>
      <c r="SWY1" s="759"/>
      <c r="SWZ1" s="759"/>
      <c r="SXA1" s="759"/>
      <c r="SXB1" s="759"/>
      <c r="SXC1" s="759"/>
      <c r="SXD1" s="759"/>
      <c r="SXE1" s="759"/>
      <c r="SXF1" s="759"/>
      <c r="SXG1" s="759"/>
      <c r="SXH1" s="759"/>
      <c r="SXI1" s="759"/>
      <c r="SXJ1" s="759"/>
      <c r="SXK1" s="759"/>
      <c r="SXL1" s="759"/>
      <c r="SXM1" s="759"/>
      <c r="SXN1" s="759"/>
      <c r="SXO1" s="759"/>
      <c r="SXP1" s="759"/>
      <c r="SXQ1" s="759"/>
      <c r="SXR1" s="759"/>
      <c r="SXS1" s="759"/>
      <c r="SXT1" s="759"/>
      <c r="SXU1" s="759"/>
      <c r="SXV1" s="759"/>
      <c r="SXW1" s="759"/>
      <c r="SXX1" s="759"/>
      <c r="SXY1" s="759"/>
      <c r="SXZ1" s="759"/>
      <c r="SYA1" s="759"/>
      <c r="SYB1" s="759"/>
      <c r="SYC1" s="759"/>
      <c r="SYD1" s="759"/>
      <c r="SYE1" s="759"/>
      <c r="SYF1" s="759"/>
      <c r="SYG1" s="759"/>
      <c r="SYH1" s="759"/>
      <c r="SYI1" s="759"/>
      <c r="SYJ1" s="759"/>
      <c r="SYK1" s="759"/>
      <c r="SYL1" s="759"/>
      <c r="SYM1" s="759"/>
      <c r="SYN1" s="759"/>
      <c r="SYO1" s="759"/>
      <c r="SYP1" s="759"/>
      <c r="SYQ1" s="759"/>
      <c r="SYR1" s="759"/>
      <c r="SYS1" s="759"/>
      <c r="SYT1" s="759"/>
      <c r="SYU1" s="759"/>
      <c r="SYV1" s="759"/>
      <c r="SYW1" s="759"/>
      <c r="SYX1" s="759"/>
      <c r="SYY1" s="759"/>
      <c r="SYZ1" s="759"/>
      <c r="SZA1" s="759"/>
      <c r="SZB1" s="759"/>
      <c r="SZC1" s="759"/>
      <c r="SZD1" s="759"/>
      <c r="SZE1" s="759"/>
      <c r="SZF1" s="759"/>
      <c r="SZG1" s="759"/>
      <c r="SZH1" s="759"/>
      <c r="SZI1" s="759"/>
      <c r="SZJ1" s="759"/>
      <c r="SZK1" s="759"/>
      <c r="SZL1" s="759"/>
      <c r="SZM1" s="759"/>
      <c r="SZN1" s="759"/>
      <c r="SZO1" s="759"/>
      <c r="SZP1" s="759"/>
      <c r="SZQ1" s="759"/>
      <c r="SZR1" s="759"/>
      <c r="SZS1" s="759"/>
      <c r="SZT1" s="759"/>
      <c r="SZU1" s="759"/>
      <c r="SZV1" s="759"/>
      <c r="SZW1" s="759"/>
      <c r="SZX1" s="759"/>
      <c r="SZY1" s="759"/>
      <c r="SZZ1" s="759"/>
      <c r="TAA1" s="759"/>
      <c r="TAB1" s="759"/>
      <c r="TAC1" s="759"/>
      <c r="TAD1" s="759"/>
      <c r="TAE1" s="759"/>
      <c r="TAF1" s="759"/>
      <c r="TAG1" s="759"/>
      <c r="TAH1" s="759"/>
      <c r="TAI1" s="759"/>
      <c r="TAJ1" s="759"/>
      <c r="TAK1" s="759"/>
      <c r="TAL1" s="759"/>
      <c r="TAM1" s="759"/>
      <c r="TAN1" s="759"/>
      <c r="TAO1" s="759"/>
      <c r="TAP1" s="759"/>
      <c r="TAQ1" s="759"/>
      <c r="TAR1" s="759"/>
      <c r="TAS1" s="759"/>
      <c r="TAT1" s="759"/>
      <c r="TAU1" s="759"/>
      <c r="TAV1" s="759"/>
      <c r="TAW1" s="759"/>
      <c r="TAX1" s="759"/>
      <c r="TAY1" s="759"/>
      <c r="TAZ1" s="759"/>
      <c r="TBA1" s="759"/>
      <c r="TBB1" s="759"/>
      <c r="TBC1" s="759"/>
      <c r="TBD1" s="759"/>
      <c r="TBE1" s="759"/>
      <c r="TBF1" s="759"/>
      <c r="TBG1" s="759"/>
      <c r="TBH1" s="759"/>
      <c r="TBI1" s="759"/>
      <c r="TBJ1" s="759"/>
      <c r="TBK1" s="759"/>
      <c r="TBL1" s="759"/>
      <c r="TBM1" s="759"/>
      <c r="TBN1" s="759"/>
      <c r="TBO1" s="759"/>
      <c r="TBP1" s="759"/>
      <c r="TBQ1" s="759"/>
      <c r="TBR1" s="759"/>
      <c r="TBS1" s="759"/>
      <c r="TBT1" s="759"/>
      <c r="TBU1" s="759"/>
      <c r="TBV1" s="759"/>
      <c r="TBW1" s="759"/>
      <c r="TBX1" s="759"/>
      <c r="TBY1" s="759"/>
      <c r="TBZ1" s="759"/>
      <c r="TCA1" s="759"/>
      <c r="TCB1" s="759"/>
      <c r="TCC1" s="759"/>
      <c r="TCD1" s="759"/>
      <c r="TCE1" s="759"/>
      <c r="TCF1" s="759"/>
      <c r="TCG1" s="759"/>
      <c r="TCH1" s="759"/>
      <c r="TCI1" s="759"/>
      <c r="TCJ1" s="759"/>
      <c r="TCK1" s="759"/>
      <c r="TCL1" s="759"/>
      <c r="TCM1" s="759"/>
      <c r="TCN1" s="759"/>
      <c r="TCO1" s="759"/>
      <c r="TCP1" s="759"/>
      <c r="TCQ1" s="759"/>
      <c r="TCR1" s="759"/>
      <c r="TCS1" s="759"/>
      <c r="TCT1" s="759"/>
      <c r="TCU1" s="759"/>
      <c r="TCV1" s="759"/>
      <c r="TCW1" s="759"/>
      <c r="TCX1" s="759"/>
      <c r="TCY1" s="759"/>
      <c r="TCZ1" s="759"/>
      <c r="TDA1" s="759"/>
      <c r="TDB1" s="759"/>
      <c r="TDC1" s="759"/>
      <c r="TDD1" s="759"/>
      <c r="TDE1" s="759"/>
      <c r="TDF1" s="759"/>
      <c r="TDG1" s="759"/>
      <c r="TDH1" s="759"/>
      <c r="TDI1" s="759"/>
      <c r="TDJ1" s="759"/>
      <c r="TDK1" s="759"/>
      <c r="TDL1" s="759"/>
      <c r="TDM1" s="759"/>
      <c r="TDN1" s="759"/>
      <c r="TDO1" s="759"/>
      <c r="TDP1" s="759"/>
      <c r="TDQ1" s="759"/>
      <c r="TDR1" s="759"/>
      <c r="TDS1" s="759"/>
      <c r="TDT1" s="759"/>
      <c r="TDU1" s="759"/>
      <c r="TDV1" s="759"/>
      <c r="TDW1" s="759"/>
      <c r="TDX1" s="759"/>
      <c r="TDY1" s="759"/>
      <c r="TDZ1" s="759"/>
      <c r="TEA1" s="759"/>
      <c r="TEB1" s="759"/>
      <c r="TEC1" s="759"/>
      <c r="TED1" s="759"/>
      <c r="TEE1" s="759"/>
      <c r="TEF1" s="759"/>
      <c r="TEG1" s="759"/>
      <c r="TEH1" s="759"/>
      <c r="TEI1" s="759"/>
      <c r="TEJ1" s="759"/>
      <c r="TEK1" s="759"/>
      <c r="TEL1" s="759"/>
      <c r="TEM1" s="759"/>
      <c r="TEN1" s="759"/>
      <c r="TEO1" s="759"/>
      <c r="TEP1" s="759"/>
      <c r="TEQ1" s="759"/>
      <c r="TER1" s="759"/>
      <c r="TES1" s="759"/>
      <c r="TET1" s="759"/>
      <c r="TEU1" s="759"/>
      <c r="TEV1" s="759"/>
      <c r="TEW1" s="759"/>
      <c r="TEX1" s="759"/>
      <c r="TEY1" s="759"/>
      <c r="TEZ1" s="759"/>
      <c r="TFA1" s="759"/>
      <c r="TFB1" s="759"/>
      <c r="TFC1" s="759"/>
      <c r="TFD1" s="759"/>
      <c r="TFE1" s="759"/>
      <c r="TFF1" s="759"/>
      <c r="TFG1" s="759"/>
      <c r="TFH1" s="759"/>
      <c r="TFI1" s="759"/>
      <c r="TFJ1" s="759"/>
      <c r="TFK1" s="759"/>
      <c r="TFL1" s="759"/>
      <c r="TFM1" s="759"/>
      <c r="TFN1" s="759"/>
      <c r="TFO1" s="759"/>
      <c r="TFP1" s="759"/>
      <c r="TFQ1" s="759"/>
      <c r="TFR1" s="759"/>
      <c r="TFS1" s="759"/>
      <c r="TFT1" s="759"/>
      <c r="TFU1" s="759"/>
      <c r="TFV1" s="759"/>
      <c r="TFW1" s="759"/>
      <c r="TFX1" s="759"/>
      <c r="TFY1" s="759"/>
      <c r="TFZ1" s="759"/>
      <c r="TGA1" s="759"/>
      <c r="TGB1" s="759"/>
      <c r="TGC1" s="759"/>
      <c r="TGD1" s="759"/>
      <c r="TGE1" s="759"/>
      <c r="TGF1" s="759"/>
      <c r="TGG1" s="759"/>
      <c r="TGH1" s="759"/>
      <c r="TGI1" s="759"/>
      <c r="TGJ1" s="759"/>
      <c r="TGK1" s="759"/>
      <c r="TGL1" s="759"/>
      <c r="TGM1" s="759"/>
      <c r="TGN1" s="759"/>
      <c r="TGO1" s="759"/>
      <c r="TGP1" s="759"/>
      <c r="TGQ1" s="759"/>
      <c r="TGR1" s="759"/>
      <c r="TGS1" s="759"/>
      <c r="TGT1" s="759"/>
      <c r="TGU1" s="759"/>
      <c r="TGV1" s="759"/>
      <c r="TGW1" s="759"/>
      <c r="TGX1" s="759"/>
      <c r="TGY1" s="759"/>
      <c r="TGZ1" s="759"/>
      <c r="THA1" s="759"/>
      <c r="THB1" s="759"/>
      <c r="THC1" s="759"/>
      <c r="THD1" s="759"/>
      <c r="THE1" s="759"/>
      <c r="THF1" s="759"/>
      <c r="THG1" s="759"/>
      <c r="THH1" s="759"/>
      <c r="THI1" s="759"/>
      <c r="THJ1" s="759"/>
      <c r="THK1" s="759"/>
      <c r="THL1" s="759"/>
      <c r="THM1" s="759"/>
      <c r="THN1" s="759"/>
      <c r="THO1" s="759"/>
      <c r="THP1" s="759"/>
      <c r="THQ1" s="759"/>
      <c r="THR1" s="759"/>
      <c r="THS1" s="759"/>
      <c r="THT1" s="759"/>
      <c r="THU1" s="759"/>
      <c r="THV1" s="759"/>
      <c r="THW1" s="759"/>
      <c r="THX1" s="759"/>
      <c r="THY1" s="759"/>
      <c r="THZ1" s="759"/>
      <c r="TIA1" s="759"/>
      <c r="TIB1" s="759"/>
      <c r="TIC1" s="759"/>
      <c r="TID1" s="759"/>
      <c r="TIE1" s="759"/>
      <c r="TIF1" s="759"/>
      <c r="TIG1" s="759"/>
      <c r="TIH1" s="759"/>
      <c r="TII1" s="759"/>
      <c r="TIJ1" s="759"/>
      <c r="TIK1" s="759"/>
      <c r="TIL1" s="759"/>
      <c r="TIM1" s="759"/>
      <c r="TIN1" s="759"/>
      <c r="TIO1" s="759"/>
      <c r="TIP1" s="759"/>
      <c r="TIQ1" s="759"/>
      <c r="TIR1" s="759"/>
      <c r="TIS1" s="759"/>
      <c r="TIT1" s="759"/>
      <c r="TIU1" s="759"/>
      <c r="TIV1" s="759"/>
      <c r="TIW1" s="759"/>
      <c r="TIX1" s="759"/>
      <c r="TIY1" s="759"/>
      <c r="TIZ1" s="759"/>
      <c r="TJA1" s="759"/>
      <c r="TJB1" s="759"/>
      <c r="TJC1" s="759"/>
      <c r="TJD1" s="759"/>
      <c r="TJE1" s="759"/>
      <c r="TJF1" s="759"/>
      <c r="TJG1" s="759"/>
      <c r="TJH1" s="759"/>
      <c r="TJI1" s="759"/>
      <c r="TJJ1" s="759"/>
      <c r="TJK1" s="759"/>
      <c r="TJL1" s="759"/>
      <c r="TJM1" s="759"/>
      <c r="TJN1" s="759"/>
      <c r="TJO1" s="759"/>
      <c r="TJP1" s="759"/>
      <c r="TJQ1" s="759"/>
      <c r="TJR1" s="759"/>
      <c r="TJS1" s="759"/>
      <c r="TJT1" s="759"/>
      <c r="TJU1" s="759"/>
      <c r="TJV1" s="759"/>
      <c r="TJW1" s="759"/>
      <c r="TJX1" s="759"/>
      <c r="TJY1" s="759"/>
      <c r="TJZ1" s="759"/>
      <c r="TKA1" s="759"/>
      <c r="TKB1" s="759"/>
      <c r="TKC1" s="759"/>
      <c r="TKD1" s="759"/>
      <c r="TKE1" s="759"/>
      <c r="TKF1" s="759"/>
      <c r="TKG1" s="759"/>
      <c r="TKH1" s="759"/>
      <c r="TKI1" s="759"/>
      <c r="TKJ1" s="759"/>
      <c r="TKK1" s="759"/>
      <c r="TKL1" s="759"/>
      <c r="TKM1" s="759"/>
      <c r="TKN1" s="759"/>
      <c r="TKO1" s="759"/>
      <c r="TKP1" s="759"/>
      <c r="TKQ1" s="759"/>
      <c r="TKR1" s="759"/>
      <c r="TKS1" s="759"/>
      <c r="TKT1" s="759"/>
      <c r="TKU1" s="759"/>
      <c r="TKV1" s="759"/>
      <c r="TKW1" s="759"/>
      <c r="TKX1" s="759"/>
      <c r="TKY1" s="759"/>
      <c r="TKZ1" s="759"/>
      <c r="TLA1" s="759"/>
      <c r="TLB1" s="759"/>
      <c r="TLC1" s="759"/>
      <c r="TLD1" s="759"/>
      <c r="TLE1" s="759"/>
      <c r="TLF1" s="759"/>
      <c r="TLG1" s="759"/>
      <c r="TLH1" s="759"/>
      <c r="TLI1" s="759"/>
      <c r="TLJ1" s="759"/>
      <c r="TLK1" s="759"/>
      <c r="TLL1" s="759"/>
      <c r="TLM1" s="759"/>
      <c r="TLN1" s="759"/>
      <c r="TLO1" s="759"/>
      <c r="TLP1" s="759"/>
      <c r="TLQ1" s="759"/>
      <c r="TLR1" s="759"/>
      <c r="TLS1" s="759"/>
      <c r="TLT1" s="759"/>
      <c r="TLU1" s="759"/>
      <c r="TLV1" s="759"/>
      <c r="TLW1" s="759"/>
      <c r="TLX1" s="759"/>
      <c r="TLY1" s="759"/>
      <c r="TLZ1" s="759"/>
      <c r="TMA1" s="759"/>
      <c r="TMB1" s="759"/>
      <c r="TMC1" s="759"/>
      <c r="TMD1" s="759"/>
      <c r="TME1" s="759"/>
      <c r="TMF1" s="759"/>
      <c r="TMG1" s="759"/>
      <c r="TMH1" s="759"/>
      <c r="TMI1" s="759"/>
      <c r="TMJ1" s="759"/>
      <c r="TMK1" s="759"/>
      <c r="TML1" s="759"/>
      <c r="TMM1" s="759"/>
      <c r="TMN1" s="759"/>
      <c r="TMO1" s="759"/>
      <c r="TMP1" s="759"/>
      <c r="TMQ1" s="759"/>
      <c r="TMR1" s="759"/>
      <c r="TMS1" s="759"/>
      <c r="TMT1" s="759"/>
      <c r="TMU1" s="759"/>
      <c r="TMV1" s="759"/>
      <c r="TMW1" s="759"/>
      <c r="TMX1" s="759"/>
      <c r="TMY1" s="759"/>
      <c r="TMZ1" s="759"/>
      <c r="TNA1" s="759"/>
      <c r="TNB1" s="759"/>
      <c r="TNC1" s="759"/>
      <c r="TND1" s="759"/>
      <c r="TNE1" s="759"/>
      <c r="TNF1" s="759"/>
      <c r="TNG1" s="759"/>
      <c r="TNH1" s="759"/>
      <c r="TNI1" s="759"/>
      <c r="TNJ1" s="759"/>
      <c r="TNK1" s="759"/>
      <c r="TNL1" s="759"/>
      <c r="TNM1" s="759"/>
      <c r="TNN1" s="759"/>
      <c r="TNO1" s="759"/>
      <c r="TNP1" s="759"/>
      <c r="TNQ1" s="759"/>
      <c r="TNR1" s="759"/>
      <c r="TNS1" s="759"/>
      <c r="TNT1" s="759"/>
      <c r="TNU1" s="759"/>
      <c r="TNV1" s="759"/>
      <c r="TNW1" s="759"/>
      <c r="TNX1" s="759"/>
      <c r="TNY1" s="759"/>
      <c r="TNZ1" s="759"/>
      <c r="TOA1" s="759"/>
      <c r="TOB1" s="759"/>
      <c r="TOC1" s="759"/>
      <c r="TOD1" s="759"/>
      <c r="TOE1" s="759"/>
      <c r="TOF1" s="759"/>
      <c r="TOG1" s="759"/>
      <c r="TOH1" s="759"/>
      <c r="TOI1" s="759"/>
      <c r="TOJ1" s="759"/>
      <c r="TOK1" s="759"/>
      <c r="TOL1" s="759"/>
      <c r="TOM1" s="759"/>
      <c r="TON1" s="759"/>
      <c r="TOO1" s="759"/>
      <c r="TOP1" s="759"/>
      <c r="TOQ1" s="759"/>
      <c r="TOR1" s="759"/>
      <c r="TOS1" s="759"/>
      <c r="TOT1" s="759"/>
      <c r="TOU1" s="759"/>
      <c r="TOV1" s="759"/>
      <c r="TOW1" s="759"/>
      <c r="TOX1" s="759"/>
      <c r="TOY1" s="759"/>
      <c r="TOZ1" s="759"/>
      <c r="TPA1" s="759"/>
      <c r="TPB1" s="759"/>
      <c r="TPC1" s="759"/>
      <c r="TPD1" s="759"/>
      <c r="TPE1" s="759"/>
      <c r="TPF1" s="759"/>
      <c r="TPG1" s="759"/>
      <c r="TPH1" s="759"/>
      <c r="TPI1" s="759"/>
      <c r="TPJ1" s="759"/>
      <c r="TPK1" s="759"/>
      <c r="TPL1" s="759"/>
      <c r="TPM1" s="759"/>
      <c r="TPN1" s="759"/>
      <c r="TPO1" s="759"/>
      <c r="TPP1" s="759"/>
      <c r="TPQ1" s="759"/>
      <c r="TPR1" s="759"/>
      <c r="TPS1" s="759"/>
      <c r="TPT1" s="759"/>
      <c r="TPU1" s="759"/>
      <c r="TPV1" s="759"/>
      <c r="TPW1" s="759"/>
      <c r="TPX1" s="759"/>
      <c r="TPY1" s="759"/>
      <c r="TPZ1" s="759"/>
      <c r="TQA1" s="759"/>
      <c r="TQB1" s="759"/>
      <c r="TQC1" s="759"/>
      <c r="TQD1" s="759"/>
      <c r="TQE1" s="759"/>
      <c r="TQF1" s="759"/>
      <c r="TQG1" s="759"/>
      <c r="TQH1" s="759"/>
      <c r="TQI1" s="759"/>
      <c r="TQJ1" s="759"/>
      <c r="TQK1" s="759"/>
      <c r="TQL1" s="759"/>
      <c r="TQM1" s="759"/>
      <c r="TQN1" s="759"/>
      <c r="TQO1" s="759"/>
      <c r="TQP1" s="759"/>
      <c r="TQQ1" s="759"/>
      <c r="TQR1" s="759"/>
      <c r="TQS1" s="759"/>
      <c r="TQT1" s="759"/>
      <c r="TQU1" s="759"/>
      <c r="TQV1" s="759"/>
      <c r="TQW1" s="759"/>
      <c r="TQX1" s="759"/>
      <c r="TQY1" s="759"/>
      <c r="TQZ1" s="759"/>
      <c r="TRA1" s="759"/>
      <c r="TRB1" s="759"/>
      <c r="TRC1" s="759"/>
      <c r="TRD1" s="759"/>
      <c r="TRE1" s="759"/>
      <c r="TRF1" s="759"/>
      <c r="TRG1" s="759"/>
      <c r="TRH1" s="759"/>
      <c r="TRI1" s="759"/>
      <c r="TRJ1" s="759"/>
      <c r="TRK1" s="759"/>
      <c r="TRL1" s="759"/>
      <c r="TRM1" s="759"/>
      <c r="TRN1" s="759"/>
      <c r="TRO1" s="759"/>
      <c r="TRP1" s="759"/>
      <c r="TRQ1" s="759"/>
      <c r="TRR1" s="759"/>
      <c r="TRS1" s="759"/>
      <c r="TRT1" s="759"/>
      <c r="TRU1" s="759"/>
      <c r="TRV1" s="759"/>
      <c r="TRW1" s="759"/>
      <c r="TRX1" s="759"/>
      <c r="TRY1" s="759"/>
      <c r="TRZ1" s="759"/>
      <c r="TSA1" s="759"/>
      <c r="TSB1" s="759"/>
      <c r="TSC1" s="759"/>
      <c r="TSD1" s="759"/>
      <c r="TSE1" s="759"/>
      <c r="TSF1" s="759"/>
      <c r="TSG1" s="759"/>
      <c r="TSH1" s="759"/>
      <c r="TSI1" s="759"/>
      <c r="TSJ1" s="759"/>
      <c r="TSK1" s="759"/>
      <c r="TSL1" s="759"/>
      <c r="TSM1" s="759"/>
      <c r="TSN1" s="759"/>
      <c r="TSO1" s="759"/>
      <c r="TSP1" s="759"/>
      <c r="TSQ1" s="759"/>
      <c r="TSR1" s="759"/>
      <c r="TSS1" s="759"/>
      <c r="TST1" s="759"/>
      <c r="TSU1" s="759"/>
      <c r="TSV1" s="759"/>
      <c r="TSW1" s="759"/>
      <c r="TSX1" s="759"/>
      <c r="TSY1" s="759"/>
      <c r="TSZ1" s="759"/>
      <c r="TTA1" s="759"/>
      <c r="TTB1" s="759"/>
      <c r="TTC1" s="759"/>
      <c r="TTD1" s="759"/>
      <c r="TTE1" s="759"/>
      <c r="TTF1" s="759"/>
      <c r="TTG1" s="759"/>
      <c r="TTH1" s="759"/>
      <c r="TTI1" s="759"/>
      <c r="TTJ1" s="759"/>
      <c r="TTK1" s="759"/>
      <c r="TTL1" s="759"/>
      <c r="TTM1" s="759"/>
      <c r="TTN1" s="759"/>
      <c r="TTO1" s="759"/>
      <c r="TTP1" s="759"/>
      <c r="TTQ1" s="759"/>
      <c r="TTR1" s="759"/>
      <c r="TTS1" s="759"/>
      <c r="TTT1" s="759"/>
      <c r="TTU1" s="759"/>
      <c r="TTV1" s="759"/>
      <c r="TTW1" s="759"/>
      <c r="TTX1" s="759"/>
      <c r="TTY1" s="759"/>
      <c r="TTZ1" s="759"/>
      <c r="TUA1" s="759"/>
      <c r="TUB1" s="759"/>
      <c r="TUC1" s="759"/>
      <c r="TUD1" s="759"/>
      <c r="TUE1" s="759"/>
      <c r="TUF1" s="759"/>
      <c r="TUG1" s="759"/>
      <c r="TUH1" s="759"/>
      <c r="TUI1" s="759"/>
      <c r="TUJ1" s="759"/>
      <c r="TUK1" s="759"/>
      <c r="TUL1" s="759"/>
      <c r="TUM1" s="759"/>
      <c r="TUN1" s="759"/>
      <c r="TUO1" s="759"/>
      <c r="TUP1" s="759"/>
      <c r="TUQ1" s="759"/>
      <c r="TUR1" s="759"/>
      <c r="TUS1" s="759"/>
      <c r="TUT1" s="759"/>
      <c r="TUU1" s="759"/>
      <c r="TUV1" s="759"/>
      <c r="TUW1" s="759"/>
      <c r="TUX1" s="759"/>
      <c r="TUY1" s="759"/>
      <c r="TUZ1" s="759"/>
      <c r="TVA1" s="759"/>
      <c r="TVB1" s="759"/>
      <c r="TVC1" s="759"/>
      <c r="TVD1" s="759"/>
      <c r="TVE1" s="759"/>
      <c r="TVF1" s="759"/>
      <c r="TVG1" s="759"/>
      <c r="TVH1" s="759"/>
      <c r="TVI1" s="759"/>
      <c r="TVJ1" s="759"/>
      <c r="TVK1" s="759"/>
      <c r="TVL1" s="759"/>
      <c r="TVM1" s="759"/>
      <c r="TVN1" s="759"/>
      <c r="TVO1" s="759"/>
      <c r="TVP1" s="759"/>
      <c r="TVQ1" s="759"/>
      <c r="TVR1" s="759"/>
      <c r="TVS1" s="759"/>
      <c r="TVT1" s="759"/>
      <c r="TVU1" s="759"/>
      <c r="TVV1" s="759"/>
      <c r="TVW1" s="759"/>
      <c r="TVX1" s="759"/>
      <c r="TVY1" s="759"/>
      <c r="TVZ1" s="759"/>
      <c r="TWA1" s="759"/>
      <c r="TWB1" s="759"/>
      <c r="TWC1" s="759"/>
      <c r="TWD1" s="759"/>
      <c r="TWE1" s="759"/>
      <c r="TWF1" s="759"/>
      <c r="TWG1" s="759"/>
      <c r="TWH1" s="759"/>
      <c r="TWI1" s="759"/>
      <c r="TWJ1" s="759"/>
      <c r="TWK1" s="759"/>
      <c r="TWL1" s="759"/>
      <c r="TWM1" s="759"/>
      <c r="TWN1" s="759"/>
      <c r="TWO1" s="759"/>
      <c r="TWP1" s="759"/>
      <c r="TWQ1" s="759"/>
      <c r="TWR1" s="759"/>
      <c r="TWS1" s="759"/>
      <c r="TWT1" s="759"/>
      <c r="TWU1" s="759"/>
      <c r="TWV1" s="759"/>
      <c r="TWW1" s="759"/>
      <c r="TWX1" s="759"/>
      <c r="TWY1" s="759"/>
      <c r="TWZ1" s="759"/>
      <c r="TXA1" s="759"/>
      <c r="TXB1" s="759"/>
      <c r="TXC1" s="759"/>
      <c r="TXD1" s="759"/>
      <c r="TXE1" s="759"/>
      <c r="TXF1" s="759"/>
      <c r="TXG1" s="759"/>
      <c r="TXH1" s="759"/>
      <c r="TXI1" s="759"/>
      <c r="TXJ1" s="759"/>
      <c r="TXK1" s="759"/>
      <c r="TXL1" s="759"/>
      <c r="TXM1" s="759"/>
      <c r="TXN1" s="759"/>
      <c r="TXO1" s="759"/>
      <c r="TXP1" s="759"/>
      <c r="TXQ1" s="759"/>
      <c r="TXR1" s="759"/>
      <c r="TXS1" s="759"/>
      <c r="TXT1" s="759"/>
      <c r="TXU1" s="759"/>
      <c r="TXV1" s="759"/>
      <c r="TXW1" s="759"/>
      <c r="TXX1" s="759"/>
      <c r="TXY1" s="759"/>
      <c r="TXZ1" s="759"/>
      <c r="TYA1" s="759"/>
      <c r="TYB1" s="759"/>
      <c r="TYC1" s="759"/>
      <c r="TYD1" s="759"/>
      <c r="TYE1" s="759"/>
      <c r="TYF1" s="759"/>
      <c r="TYG1" s="759"/>
      <c r="TYH1" s="759"/>
      <c r="TYI1" s="759"/>
      <c r="TYJ1" s="759"/>
      <c r="TYK1" s="759"/>
      <c r="TYL1" s="759"/>
      <c r="TYM1" s="759"/>
      <c r="TYN1" s="759"/>
      <c r="TYO1" s="759"/>
      <c r="TYP1" s="759"/>
      <c r="TYQ1" s="759"/>
      <c r="TYR1" s="759"/>
      <c r="TYS1" s="759"/>
      <c r="TYT1" s="759"/>
      <c r="TYU1" s="759"/>
      <c r="TYV1" s="759"/>
      <c r="TYW1" s="759"/>
      <c r="TYX1" s="759"/>
      <c r="TYY1" s="759"/>
      <c r="TYZ1" s="759"/>
      <c r="TZA1" s="759"/>
      <c r="TZB1" s="759"/>
      <c r="TZC1" s="759"/>
      <c r="TZD1" s="759"/>
      <c r="TZE1" s="759"/>
      <c r="TZF1" s="759"/>
      <c r="TZG1" s="759"/>
      <c r="TZH1" s="759"/>
      <c r="TZI1" s="759"/>
      <c r="TZJ1" s="759"/>
      <c r="TZK1" s="759"/>
      <c r="TZL1" s="759"/>
      <c r="TZM1" s="759"/>
      <c r="TZN1" s="759"/>
      <c r="TZO1" s="759"/>
      <c r="TZP1" s="759"/>
      <c r="TZQ1" s="759"/>
      <c r="TZR1" s="759"/>
      <c r="TZS1" s="759"/>
      <c r="TZT1" s="759"/>
      <c r="TZU1" s="759"/>
      <c r="TZV1" s="759"/>
      <c r="TZW1" s="759"/>
      <c r="TZX1" s="759"/>
      <c r="TZY1" s="759"/>
      <c r="TZZ1" s="759"/>
      <c r="UAA1" s="759"/>
      <c r="UAB1" s="759"/>
      <c r="UAC1" s="759"/>
      <c r="UAD1" s="759"/>
      <c r="UAE1" s="759"/>
      <c r="UAF1" s="759"/>
      <c r="UAG1" s="759"/>
      <c r="UAH1" s="759"/>
      <c r="UAI1" s="759"/>
      <c r="UAJ1" s="759"/>
      <c r="UAK1" s="759"/>
      <c r="UAL1" s="759"/>
      <c r="UAM1" s="759"/>
      <c r="UAN1" s="759"/>
      <c r="UAO1" s="759"/>
      <c r="UAP1" s="759"/>
      <c r="UAQ1" s="759"/>
      <c r="UAR1" s="759"/>
      <c r="UAS1" s="759"/>
      <c r="UAT1" s="759"/>
      <c r="UAU1" s="759"/>
      <c r="UAV1" s="759"/>
      <c r="UAW1" s="759"/>
      <c r="UAX1" s="759"/>
      <c r="UAY1" s="759"/>
      <c r="UAZ1" s="759"/>
      <c r="UBA1" s="759"/>
      <c r="UBB1" s="759"/>
      <c r="UBC1" s="759"/>
      <c r="UBD1" s="759"/>
      <c r="UBE1" s="759"/>
      <c r="UBF1" s="759"/>
      <c r="UBG1" s="759"/>
      <c r="UBH1" s="759"/>
      <c r="UBI1" s="759"/>
      <c r="UBJ1" s="759"/>
      <c r="UBK1" s="759"/>
      <c r="UBL1" s="759"/>
      <c r="UBM1" s="759"/>
      <c r="UBN1" s="759"/>
      <c r="UBO1" s="759"/>
      <c r="UBP1" s="759"/>
      <c r="UBQ1" s="759"/>
      <c r="UBR1" s="759"/>
      <c r="UBS1" s="759"/>
      <c r="UBT1" s="759"/>
      <c r="UBU1" s="759"/>
      <c r="UBV1" s="759"/>
      <c r="UBW1" s="759"/>
      <c r="UBX1" s="759"/>
      <c r="UBY1" s="759"/>
      <c r="UBZ1" s="759"/>
      <c r="UCA1" s="759"/>
      <c r="UCB1" s="759"/>
      <c r="UCC1" s="759"/>
      <c r="UCD1" s="759"/>
      <c r="UCE1" s="759"/>
      <c r="UCF1" s="759"/>
      <c r="UCG1" s="759"/>
      <c r="UCH1" s="759"/>
      <c r="UCI1" s="759"/>
      <c r="UCJ1" s="759"/>
      <c r="UCK1" s="759"/>
      <c r="UCL1" s="759"/>
      <c r="UCM1" s="759"/>
      <c r="UCN1" s="759"/>
      <c r="UCO1" s="759"/>
      <c r="UCP1" s="759"/>
      <c r="UCQ1" s="759"/>
      <c r="UCR1" s="759"/>
      <c r="UCS1" s="759"/>
      <c r="UCT1" s="759"/>
      <c r="UCU1" s="759"/>
      <c r="UCV1" s="759"/>
      <c r="UCW1" s="759"/>
      <c r="UCX1" s="759"/>
      <c r="UCY1" s="759"/>
      <c r="UCZ1" s="759"/>
      <c r="UDA1" s="759"/>
      <c r="UDB1" s="759"/>
      <c r="UDC1" s="759"/>
      <c r="UDD1" s="759"/>
      <c r="UDE1" s="759"/>
      <c r="UDF1" s="759"/>
      <c r="UDG1" s="759"/>
      <c r="UDH1" s="759"/>
      <c r="UDI1" s="759"/>
      <c r="UDJ1" s="759"/>
      <c r="UDK1" s="759"/>
      <c r="UDL1" s="759"/>
      <c r="UDM1" s="759"/>
      <c r="UDN1" s="759"/>
      <c r="UDO1" s="759"/>
      <c r="UDP1" s="759"/>
      <c r="UDQ1" s="759"/>
      <c r="UDR1" s="759"/>
      <c r="UDS1" s="759"/>
      <c r="UDT1" s="759"/>
      <c r="UDU1" s="759"/>
      <c r="UDV1" s="759"/>
      <c r="UDW1" s="759"/>
      <c r="UDX1" s="759"/>
      <c r="UDY1" s="759"/>
      <c r="UDZ1" s="759"/>
      <c r="UEA1" s="759"/>
      <c r="UEB1" s="759"/>
      <c r="UEC1" s="759"/>
      <c r="UED1" s="759"/>
      <c r="UEE1" s="759"/>
      <c r="UEF1" s="759"/>
      <c r="UEG1" s="759"/>
      <c r="UEH1" s="759"/>
      <c r="UEI1" s="759"/>
      <c r="UEJ1" s="759"/>
      <c r="UEK1" s="759"/>
      <c r="UEL1" s="759"/>
      <c r="UEM1" s="759"/>
      <c r="UEN1" s="759"/>
      <c r="UEO1" s="759"/>
      <c r="UEP1" s="759"/>
      <c r="UEQ1" s="759"/>
      <c r="UER1" s="759"/>
      <c r="UES1" s="759"/>
      <c r="UET1" s="759"/>
      <c r="UEU1" s="759"/>
      <c r="UEV1" s="759"/>
      <c r="UEW1" s="759"/>
      <c r="UEX1" s="759"/>
      <c r="UEY1" s="759"/>
      <c r="UEZ1" s="759"/>
      <c r="UFA1" s="759"/>
      <c r="UFB1" s="759"/>
      <c r="UFC1" s="759"/>
      <c r="UFD1" s="759"/>
      <c r="UFE1" s="759"/>
      <c r="UFF1" s="759"/>
      <c r="UFG1" s="759"/>
      <c r="UFH1" s="759"/>
      <c r="UFI1" s="759"/>
      <c r="UFJ1" s="759"/>
      <c r="UFK1" s="759"/>
      <c r="UFL1" s="759"/>
      <c r="UFM1" s="759"/>
      <c r="UFN1" s="759"/>
      <c r="UFO1" s="759"/>
      <c r="UFP1" s="759"/>
      <c r="UFQ1" s="759"/>
      <c r="UFR1" s="759"/>
      <c r="UFS1" s="759"/>
      <c r="UFT1" s="759"/>
      <c r="UFU1" s="759"/>
      <c r="UFV1" s="759"/>
      <c r="UFW1" s="759"/>
      <c r="UFX1" s="759"/>
      <c r="UFY1" s="759"/>
      <c r="UFZ1" s="759"/>
      <c r="UGA1" s="759"/>
      <c r="UGB1" s="759"/>
      <c r="UGC1" s="759"/>
      <c r="UGD1" s="759"/>
      <c r="UGE1" s="759"/>
      <c r="UGF1" s="759"/>
      <c r="UGG1" s="759"/>
      <c r="UGH1" s="759"/>
      <c r="UGI1" s="759"/>
      <c r="UGJ1" s="759"/>
      <c r="UGK1" s="759"/>
      <c r="UGL1" s="759"/>
      <c r="UGM1" s="759"/>
      <c r="UGN1" s="759"/>
      <c r="UGO1" s="759"/>
      <c r="UGP1" s="759"/>
      <c r="UGQ1" s="759"/>
      <c r="UGR1" s="759"/>
      <c r="UGS1" s="759"/>
      <c r="UGT1" s="759"/>
      <c r="UGU1" s="759"/>
      <c r="UGV1" s="759"/>
      <c r="UGW1" s="759"/>
      <c r="UGX1" s="759"/>
      <c r="UGY1" s="759"/>
      <c r="UGZ1" s="759"/>
      <c r="UHA1" s="759"/>
      <c r="UHB1" s="759"/>
      <c r="UHC1" s="759"/>
      <c r="UHD1" s="759"/>
      <c r="UHE1" s="759"/>
      <c r="UHF1" s="759"/>
      <c r="UHG1" s="759"/>
      <c r="UHH1" s="759"/>
      <c r="UHI1" s="759"/>
      <c r="UHJ1" s="759"/>
      <c r="UHK1" s="759"/>
      <c r="UHL1" s="759"/>
      <c r="UHM1" s="759"/>
      <c r="UHN1" s="759"/>
      <c r="UHO1" s="759"/>
      <c r="UHP1" s="759"/>
      <c r="UHQ1" s="759"/>
      <c r="UHR1" s="759"/>
      <c r="UHS1" s="759"/>
      <c r="UHT1" s="759"/>
      <c r="UHU1" s="759"/>
      <c r="UHV1" s="759"/>
      <c r="UHW1" s="759"/>
      <c r="UHX1" s="759"/>
      <c r="UHY1" s="759"/>
      <c r="UHZ1" s="759"/>
      <c r="UIA1" s="759"/>
      <c r="UIB1" s="759"/>
      <c r="UIC1" s="759"/>
      <c r="UID1" s="759"/>
      <c r="UIE1" s="759"/>
      <c r="UIF1" s="759"/>
      <c r="UIG1" s="759"/>
      <c r="UIH1" s="759"/>
      <c r="UII1" s="759"/>
      <c r="UIJ1" s="759"/>
      <c r="UIK1" s="759"/>
      <c r="UIL1" s="759"/>
      <c r="UIM1" s="759"/>
      <c r="UIN1" s="759"/>
      <c r="UIO1" s="759"/>
      <c r="UIP1" s="759"/>
      <c r="UIQ1" s="759"/>
      <c r="UIR1" s="759"/>
      <c r="UIS1" s="759"/>
      <c r="UIT1" s="759"/>
      <c r="UIU1" s="759"/>
      <c r="UIV1" s="759"/>
      <c r="UIW1" s="759"/>
      <c r="UIX1" s="759"/>
      <c r="UIY1" s="759"/>
      <c r="UIZ1" s="759"/>
      <c r="UJA1" s="759"/>
      <c r="UJB1" s="759"/>
      <c r="UJC1" s="759"/>
      <c r="UJD1" s="759"/>
      <c r="UJE1" s="759"/>
      <c r="UJF1" s="759"/>
      <c r="UJG1" s="759"/>
      <c r="UJH1" s="759"/>
      <c r="UJI1" s="759"/>
      <c r="UJJ1" s="759"/>
      <c r="UJK1" s="759"/>
      <c r="UJL1" s="759"/>
      <c r="UJM1" s="759"/>
      <c r="UJN1" s="759"/>
      <c r="UJO1" s="759"/>
      <c r="UJP1" s="759"/>
      <c r="UJQ1" s="759"/>
      <c r="UJR1" s="759"/>
      <c r="UJS1" s="759"/>
      <c r="UJT1" s="759"/>
      <c r="UJU1" s="759"/>
      <c r="UJV1" s="759"/>
      <c r="UJW1" s="759"/>
      <c r="UJX1" s="759"/>
      <c r="UJY1" s="759"/>
      <c r="UJZ1" s="759"/>
      <c r="UKA1" s="759"/>
      <c r="UKB1" s="759"/>
      <c r="UKC1" s="759"/>
      <c r="UKD1" s="759"/>
      <c r="UKE1" s="759"/>
      <c r="UKF1" s="759"/>
      <c r="UKG1" s="759"/>
      <c r="UKH1" s="759"/>
      <c r="UKI1" s="759"/>
      <c r="UKJ1" s="759"/>
      <c r="UKK1" s="759"/>
      <c r="UKL1" s="759"/>
      <c r="UKM1" s="759"/>
      <c r="UKN1" s="759"/>
      <c r="UKO1" s="759"/>
      <c r="UKP1" s="759"/>
      <c r="UKQ1" s="759"/>
      <c r="UKR1" s="759"/>
      <c r="UKS1" s="759"/>
      <c r="UKT1" s="759"/>
      <c r="UKU1" s="759"/>
      <c r="UKV1" s="759"/>
      <c r="UKW1" s="759"/>
      <c r="UKX1" s="759"/>
      <c r="UKY1" s="759"/>
      <c r="UKZ1" s="759"/>
      <c r="ULA1" s="759"/>
      <c r="ULB1" s="759"/>
      <c r="ULC1" s="759"/>
      <c r="ULD1" s="759"/>
      <c r="ULE1" s="759"/>
      <c r="ULF1" s="759"/>
      <c r="ULG1" s="759"/>
      <c r="ULH1" s="759"/>
      <c r="ULI1" s="759"/>
      <c r="ULJ1" s="759"/>
      <c r="ULK1" s="759"/>
      <c r="ULL1" s="759"/>
      <c r="ULM1" s="759"/>
      <c r="ULN1" s="759"/>
      <c r="ULO1" s="759"/>
      <c r="ULP1" s="759"/>
      <c r="ULQ1" s="759"/>
      <c r="ULR1" s="759"/>
      <c r="ULS1" s="759"/>
      <c r="ULT1" s="759"/>
      <c r="ULU1" s="759"/>
      <c r="ULV1" s="759"/>
      <c r="ULW1" s="759"/>
      <c r="ULX1" s="759"/>
      <c r="ULY1" s="759"/>
      <c r="ULZ1" s="759"/>
      <c r="UMA1" s="759"/>
      <c r="UMB1" s="759"/>
      <c r="UMC1" s="759"/>
      <c r="UMD1" s="759"/>
      <c r="UME1" s="759"/>
      <c r="UMF1" s="759"/>
      <c r="UMG1" s="759"/>
      <c r="UMH1" s="759"/>
      <c r="UMI1" s="759"/>
      <c r="UMJ1" s="759"/>
      <c r="UMK1" s="759"/>
      <c r="UML1" s="759"/>
      <c r="UMM1" s="759"/>
      <c r="UMN1" s="759"/>
      <c r="UMO1" s="759"/>
      <c r="UMP1" s="759"/>
      <c r="UMQ1" s="759"/>
      <c r="UMR1" s="759"/>
      <c r="UMS1" s="759"/>
      <c r="UMT1" s="759"/>
      <c r="UMU1" s="759"/>
      <c r="UMV1" s="759"/>
      <c r="UMW1" s="759"/>
      <c r="UMX1" s="759"/>
      <c r="UMY1" s="759"/>
      <c r="UMZ1" s="759"/>
      <c r="UNA1" s="759"/>
      <c r="UNB1" s="759"/>
      <c r="UNC1" s="759"/>
      <c r="UND1" s="759"/>
      <c r="UNE1" s="759"/>
      <c r="UNF1" s="759"/>
      <c r="UNG1" s="759"/>
      <c r="UNH1" s="759"/>
      <c r="UNI1" s="759"/>
      <c r="UNJ1" s="759"/>
      <c r="UNK1" s="759"/>
      <c r="UNL1" s="759"/>
      <c r="UNM1" s="759"/>
      <c r="UNN1" s="759"/>
      <c r="UNO1" s="759"/>
      <c r="UNP1" s="759"/>
      <c r="UNQ1" s="759"/>
      <c r="UNR1" s="759"/>
      <c r="UNS1" s="759"/>
      <c r="UNT1" s="759"/>
      <c r="UNU1" s="759"/>
      <c r="UNV1" s="759"/>
      <c r="UNW1" s="759"/>
      <c r="UNX1" s="759"/>
      <c r="UNY1" s="759"/>
      <c r="UNZ1" s="759"/>
      <c r="UOA1" s="759"/>
      <c r="UOB1" s="759"/>
      <c r="UOC1" s="759"/>
      <c r="UOD1" s="759"/>
      <c r="UOE1" s="759"/>
      <c r="UOF1" s="759"/>
      <c r="UOG1" s="759"/>
      <c r="UOH1" s="759"/>
      <c r="UOI1" s="759"/>
      <c r="UOJ1" s="759"/>
      <c r="UOK1" s="759"/>
      <c r="UOL1" s="759"/>
      <c r="UOM1" s="759"/>
      <c r="UON1" s="759"/>
      <c r="UOO1" s="759"/>
      <c r="UOP1" s="759"/>
      <c r="UOQ1" s="759"/>
      <c r="UOR1" s="759"/>
      <c r="UOS1" s="759"/>
      <c r="UOT1" s="759"/>
      <c r="UOU1" s="759"/>
      <c r="UOV1" s="759"/>
      <c r="UOW1" s="759"/>
      <c r="UOX1" s="759"/>
      <c r="UOY1" s="759"/>
      <c r="UOZ1" s="759"/>
      <c r="UPA1" s="759"/>
      <c r="UPB1" s="759"/>
      <c r="UPC1" s="759"/>
      <c r="UPD1" s="759"/>
      <c r="UPE1" s="759"/>
      <c r="UPF1" s="759"/>
      <c r="UPG1" s="759"/>
      <c r="UPH1" s="759"/>
      <c r="UPI1" s="759"/>
      <c r="UPJ1" s="759"/>
      <c r="UPK1" s="759"/>
      <c r="UPL1" s="759"/>
      <c r="UPM1" s="759"/>
      <c r="UPN1" s="759"/>
      <c r="UPO1" s="759"/>
      <c r="UPP1" s="759"/>
      <c r="UPQ1" s="759"/>
      <c r="UPR1" s="759"/>
      <c r="UPS1" s="759"/>
      <c r="UPT1" s="759"/>
      <c r="UPU1" s="759"/>
      <c r="UPV1" s="759"/>
      <c r="UPW1" s="759"/>
      <c r="UPX1" s="759"/>
      <c r="UPY1" s="759"/>
      <c r="UPZ1" s="759"/>
      <c r="UQA1" s="759"/>
      <c r="UQB1" s="759"/>
      <c r="UQC1" s="759"/>
      <c r="UQD1" s="759"/>
      <c r="UQE1" s="759"/>
      <c r="UQF1" s="759"/>
      <c r="UQG1" s="759"/>
      <c r="UQH1" s="759"/>
      <c r="UQI1" s="759"/>
      <c r="UQJ1" s="759"/>
      <c r="UQK1" s="759"/>
      <c r="UQL1" s="759"/>
      <c r="UQM1" s="759"/>
      <c r="UQN1" s="759"/>
      <c r="UQO1" s="759"/>
      <c r="UQP1" s="759"/>
      <c r="UQQ1" s="759"/>
      <c r="UQR1" s="759"/>
      <c r="UQS1" s="759"/>
      <c r="UQT1" s="759"/>
      <c r="UQU1" s="759"/>
      <c r="UQV1" s="759"/>
      <c r="UQW1" s="759"/>
      <c r="UQX1" s="759"/>
      <c r="UQY1" s="759"/>
      <c r="UQZ1" s="759"/>
      <c r="URA1" s="759"/>
      <c r="URB1" s="759"/>
      <c r="URC1" s="759"/>
      <c r="URD1" s="759"/>
      <c r="URE1" s="759"/>
      <c r="URF1" s="759"/>
      <c r="URG1" s="759"/>
      <c r="URH1" s="759"/>
      <c r="URI1" s="759"/>
      <c r="URJ1" s="759"/>
      <c r="URK1" s="759"/>
      <c r="URL1" s="759"/>
      <c r="URM1" s="759"/>
      <c r="URN1" s="759"/>
      <c r="URO1" s="759"/>
      <c r="URP1" s="759"/>
      <c r="URQ1" s="759"/>
      <c r="URR1" s="759"/>
      <c r="URS1" s="759"/>
      <c r="URT1" s="759"/>
      <c r="URU1" s="759"/>
      <c r="URV1" s="759"/>
      <c r="URW1" s="759"/>
      <c r="URX1" s="759"/>
      <c r="URY1" s="759"/>
      <c r="URZ1" s="759"/>
      <c r="USA1" s="759"/>
      <c r="USB1" s="759"/>
      <c r="USC1" s="759"/>
      <c r="USD1" s="759"/>
      <c r="USE1" s="759"/>
      <c r="USF1" s="759"/>
      <c r="USG1" s="759"/>
      <c r="USH1" s="759"/>
      <c r="USI1" s="759"/>
      <c r="USJ1" s="759"/>
      <c r="USK1" s="759"/>
      <c r="USL1" s="759"/>
      <c r="USM1" s="759"/>
      <c r="USN1" s="759"/>
      <c r="USO1" s="759"/>
      <c r="USP1" s="759"/>
      <c r="USQ1" s="759"/>
      <c r="USR1" s="759"/>
      <c r="USS1" s="759"/>
      <c r="UST1" s="759"/>
      <c r="USU1" s="759"/>
      <c r="USV1" s="759"/>
      <c r="USW1" s="759"/>
      <c r="USX1" s="759"/>
      <c r="USY1" s="759"/>
      <c r="USZ1" s="759"/>
      <c r="UTA1" s="759"/>
      <c r="UTB1" s="759"/>
      <c r="UTC1" s="759"/>
      <c r="UTD1" s="759"/>
      <c r="UTE1" s="759"/>
      <c r="UTF1" s="759"/>
      <c r="UTG1" s="759"/>
      <c r="UTH1" s="759"/>
      <c r="UTI1" s="759"/>
      <c r="UTJ1" s="759"/>
      <c r="UTK1" s="759"/>
      <c r="UTL1" s="759"/>
      <c r="UTM1" s="759"/>
      <c r="UTN1" s="759"/>
      <c r="UTO1" s="759"/>
      <c r="UTP1" s="759"/>
      <c r="UTQ1" s="759"/>
      <c r="UTR1" s="759"/>
      <c r="UTS1" s="759"/>
      <c r="UTT1" s="759"/>
      <c r="UTU1" s="759"/>
      <c r="UTV1" s="759"/>
      <c r="UTW1" s="759"/>
      <c r="UTX1" s="759"/>
      <c r="UTY1" s="759"/>
      <c r="UTZ1" s="759"/>
      <c r="UUA1" s="759"/>
      <c r="UUB1" s="759"/>
      <c r="UUC1" s="759"/>
      <c r="UUD1" s="759"/>
      <c r="UUE1" s="759"/>
      <c r="UUF1" s="759"/>
      <c r="UUG1" s="759"/>
      <c r="UUH1" s="759"/>
      <c r="UUI1" s="759"/>
      <c r="UUJ1" s="759"/>
      <c r="UUK1" s="759"/>
      <c r="UUL1" s="759"/>
      <c r="UUM1" s="759"/>
      <c r="UUN1" s="759"/>
      <c r="UUO1" s="759"/>
      <c r="UUP1" s="759"/>
      <c r="UUQ1" s="759"/>
      <c r="UUR1" s="759"/>
      <c r="UUS1" s="759"/>
      <c r="UUT1" s="759"/>
      <c r="UUU1" s="759"/>
      <c r="UUV1" s="759"/>
      <c r="UUW1" s="759"/>
      <c r="UUX1" s="759"/>
      <c r="UUY1" s="759"/>
      <c r="UUZ1" s="759"/>
      <c r="UVA1" s="759"/>
      <c r="UVB1" s="759"/>
      <c r="UVC1" s="759"/>
      <c r="UVD1" s="759"/>
      <c r="UVE1" s="759"/>
      <c r="UVF1" s="759"/>
      <c r="UVG1" s="759"/>
      <c r="UVH1" s="759"/>
      <c r="UVI1" s="759"/>
      <c r="UVJ1" s="759"/>
      <c r="UVK1" s="759"/>
      <c r="UVL1" s="759"/>
      <c r="UVM1" s="759"/>
      <c r="UVN1" s="759"/>
      <c r="UVO1" s="759"/>
      <c r="UVP1" s="759"/>
      <c r="UVQ1" s="759"/>
      <c r="UVR1" s="759"/>
      <c r="UVS1" s="759"/>
      <c r="UVT1" s="759"/>
      <c r="UVU1" s="759"/>
      <c r="UVV1" s="759"/>
      <c r="UVW1" s="759"/>
      <c r="UVX1" s="759"/>
      <c r="UVY1" s="759"/>
      <c r="UVZ1" s="759"/>
      <c r="UWA1" s="759"/>
      <c r="UWB1" s="759"/>
      <c r="UWC1" s="759"/>
      <c r="UWD1" s="759"/>
      <c r="UWE1" s="759"/>
      <c r="UWF1" s="759"/>
      <c r="UWG1" s="759"/>
      <c r="UWH1" s="759"/>
      <c r="UWI1" s="759"/>
      <c r="UWJ1" s="759"/>
      <c r="UWK1" s="759"/>
      <c r="UWL1" s="759"/>
      <c r="UWM1" s="759"/>
      <c r="UWN1" s="759"/>
      <c r="UWO1" s="759"/>
      <c r="UWP1" s="759"/>
      <c r="UWQ1" s="759"/>
      <c r="UWR1" s="759"/>
      <c r="UWS1" s="759"/>
      <c r="UWT1" s="759"/>
      <c r="UWU1" s="759"/>
      <c r="UWV1" s="759"/>
      <c r="UWW1" s="759"/>
      <c r="UWX1" s="759"/>
      <c r="UWY1" s="759"/>
      <c r="UWZ1" s="759"/>
      <c r="UXA1" s="759"/>
      <c r="UXB1" s="759"/>
      <c r="UXC1" s="759"/>
      <c r="UXD1" s="759"/>
      <c r="UXE1" s="759"/>
      <c r="UXF1" s="759"/>
      <c r="UXG1" s="759"/>
      <c r="UXH1" s="759"/>
      <c r="UXI1" s="759"/>
      <c r="UXJ1" s="759"/>
      <c r="UXK1" s="759"/>
      <c r="UXL1" s="759"/>
      <c r="UXM1" s="759"/>
      <c r="UXN1" s="759"/>
      <c r="UXO1" s="759"/>
      <c r="UXP1" s="759"/>
      <c r="UXQ1" s="759"/>
      <c r="UXR1" s="759"/>
      <c r="UXS1" s="759"/>
      <c r="UXT1" s="759"/>
      <c r="UXU1" s="759"/>
      <c r="UXV1" s="759"/>
      <c r="UXW1" s="759"/>
      <c r="UXX1" s="759"/>
      <c r="UXY1" s="759"/>
      <c r="UXZ1" s="759"/>
      <c r="UYA1" s="759"/>
      <c r="UYB1" s="759"/>
      <c r="UYC1" s="759"/>
      <c r="UYD1" s="759"/>
      <c r="UYE1" s="759"/>
      <c r="UYF1" s="759"/>
      <c r="UYG1" s="759"/>
      <c r="UYH1" s="759"/>
      <c r="UYI1" s="759"/>
      <c r="UYJ1" s="759"/>
      <c r="UYK1" s="759"/>
      <c r="UYL1" s="759"/>
      <c r="UYM1" s="759"/>
      <c r="UYN1" s="759"/>
      <c r="UYO1" s="759"/>
      <c r="UYP1" s="759"/>
      <c r="UYQ1" s="759"/>
      <c r="UYR1" s="759"/>
      <c r="UYS1" s="759"/>
      <c r="UYT1" s="759"/>
      <c r="UYU1" s="759"/>
      <c r="UYV1" s="759"/>
      <c r="UYW1" s="759"/>
      <c r="UYX1" s="759"/>
      <c r="UYY1" s="759"/>
      <c r="UYZ1" s="759"/>
      <c r="UZA1" s="759"/>
      <c r="UZB1" s="759"/>
      <c r="UZC1" s="759"/>
      <c r="UZD1" s="759"/>
      <c r="UZE1" s="759"/>
      <c r="UZF1" s="759"/>
      <c r="UZG1" s="759"/>
      <c r="UZH1" s="759"/>
      <c r="UZI1" s="759"/>
      <c r="UZJ1" s="759"/>
      <c r="UZK1" s="759"/>
      <c r="UZL1" s="759"/>
      <c r="UZM1" s="759"/>
      <c r="UZN1" s="759"/>
      <c r="UZO1" s="759"/>
      <c r="UZP1" s="759"/>
      <c r="UZQ1" s="759"/>
      <c r="UZR1" s="759"/>
      <c r="UZS1" s="759"/>
      <c r="UZT1" s="759"/>
      <c r="UZU1" s="759"/>
      <c r="UZV1" s="759"/>
      <c r="UZW1" s="759"/>
      <c r="UZX1" s="759"/>
      <c r="UZY1" s="759"/>
      <c r="UZZ1" s="759"/>
      <c r="VAA1" s="759"/>
      <c r="VAB1" s="759"/>
      <c r="VAC1" s="759"/>
      <c r="VAD1" s="759"/>
      <c r="VAE1" s="759"/>
      <c r="VAF1" s="759"/>
      <c r="VAG1" s="759"/>
      <c r="VAH1" s="759"/>
      <c r="VAI1" s="759"/>
      <c r="VAJ1" s="759"/>
      <c r="VAK1" s="759"/>
      <c r="VAL1" s="759"/>
      <c r="VAM1" s="759"/>
      <c r="VAN1" s="759"/>
      <c r="VAO1" s="759"/>
      <c r="VAP1" s="759"/>
      <c r="VAQ1" s="759"/>
      <c r="VAR1" s="759"/>
      <c r="VAS1" s="759"/>
      <c r="VAT1" s="759"/>
      <c r="VAU1" s="759"/>
      <c r="VAV1" s="759"/>
      <c r="VAW1" s="759"/>
      <c r="VAX1" s="759"/>
      <c r="VAY1" s="759"/>
      <c r="VAZ1" s="759"/>
      <c r="VBA1" s="759"/>
      <c r="VBB1" s="759"/>
      <c r="VBC1" s="759"/>
      <c r="VBD1" s="759"/>
      <c r="VBE1" s="759"/>
      <c r="VBF1" s="759"/>
      <c r="VBG1" s="759"/>
      <c r="VBH1" s="759"/>
      <c r="VBI1" s="759"/>
      <c r="VBJ1" s="759"/>
      <c r="VBK1" s="759"/>
      <c r="VBL1" s="759"/>
      <c r="VBM1" s="759"/>
      <c r="VBN1" s="759"/>
      <c r="VBO1" s="759"/>
      <c r="VBP1" s="759"/>
      <c r="VBQ1" s="759"/>
      <c r="VBR1" s="759"/>
      <c r="VBS1" s="759"/>
      <c r="VBT1" s="759"/>
      <c r="VBU1" s="759"/>
      <c r="VBV1" s="759"/>
      <c r="VBW1" s="759"/>
      <c r="VBX1" s="759"/>
      <c r="VBY1" s="759"/>
      <c r="VBZ1" s="759"/>
      <c r="VCA1" s="759"/>
      <c r="VCB1" s="759"/>
      <c r="VCC1" s="759"/>
      <c r="VCD1" s="759"/>
      <c r="VCE1" s="759"/>
      <c r="VCF1" s="759"/>
      <c r="VCG1" s="759"/>
      <c r="VCH1" s="759"/>
      <c r="VCI1" s="759"/>
      <c r="VCJ1" s="759"/>
      <c r="VCK1" s="759"/>
      <c r="VCL1" s="759"/>
      <c r="VCM1" s="759"/>
      <c r="VCN1" s="759"/>
      <c r="VCO1" s="759"/>
      <c r="VCP1" s="759"/>
      <c r="VCQ1" s="759"/>
      <c r="VCR1" s="759"/>
      <c r="VCS1" s="759"/>
      <c r="VCT1" s="759"/>
      <c r="VCU1" s="759"/>
      <c r="VCV1" s="759"/>
      <c r="VCW1" s="759"/>
      <c r="VCX1" s="759"/>
      <c r="VCY1" s="759"/>
      <c r="VCZ1" s="759"/>
      <c r="VDA1" s="759"/>
      <c r="VDB1" s="759"/>
      <c r="VDC1" s="759"/>
      <c r="VDD1" s="759"/>
      <c r="VDE1" s="759"/>
      <c r="VDF1" s="759"/>
      <c r="VDG1" s="759"/>
      <c r="VDH1" s="759"/>
      <c r="VDI1" s="759"/>
      <c r="VDJ1" s="759"/>
      <c r="VDK1" s="759"/>
      <c r="VDL1" s="759"/>
      <c r="VDM1" s="759"/>
      <c r="VDN1" s="759"/>
      <c r="VDO1" s="759"/>
      <c r="VDP1" s="759"/>
      <c r="VDQ1" s="759"/>
      <c r="VDR1" s="759"/>
      <c r="VDS1" s="759"/>
      <c r="VDT1" s="759"/>
      <c r="VDU1" s="759"/>
      <c r="VDV1" s="759"/>
      <c r="VDW1" s="759"/>
      <c r="VDX1" s="759"/>
      <c r="VDY1" s="759"/>
      <c r="VDZ1" s="759"/>
      <c r="VEA1" s="759"/>
      <c r="VEB1" s="759"/>
      <c r="VEC1" s="759"/>
      <c r="VED1" s="759"/>
      <c r="VEE1" s="759"/>
      <c r="VEF1" s="759"/>
      <c r="VEG1" s="759"/>
      <c r="VEH1" s="759"/>
      <c r="VEI1" s="759"/>
      <c r="VEJ1" s="759"/>
      <c r="VEK1" s="759"/>
      <c r="VEL1" s="759"/>
      <c r="VEM1" s="759"/>
      <c r="VEN1" s="759"/>
      <c r="VEO1" s="759"/>
      <c r="VEP1" s="759"/>
      <c r="VEQ1" s="759"/>
      <c r="VER1" s="759"/>
      <c r="VES1" s="759"/>
      <c r="VET1" s="759"/>
      <c r="VEU1" s="759"/>
      <c r="VEV1" s="759"/>
      <c r="VEW1" s="759"/>
      <c r="VEX1" s="759"/>
      <c r="VEY1" s="759"/>
      <c r="VEZ1" s="759"/>
      <c r="VFA1" s="759"/>
      <c r="VFB1" s="759"/>
      <c r="VFC1" s="759"/>
      <c r="VFD1" s="759"/>
      <c r="VFE1" s="759"/>
      <c r="VFF1" s="759"/>
      <c r="VFG1" s="759"/>
      <c r="VFH1" s="759"/>
      <c r="VFI1" s="759"/>
      <c r="VFJ1" s="759"/>
      <c r="VFK1" s="759"/>
      <c r="VFL1" s="759"/>
      <c r="VFM1" s="759"/>
      <c r="VFN1" s="759"/>
      <c r="VFO1" s="759"/>
      <c r="VFP1" s="759"/>
      <c r="VFQ1" s="759"/>
      <c r="VFR1" s="759"/>
      <c r="VFS1" s="759"/>
      <c r="VFT1" s="759"/>
      <c r="VFU1" s="759"/>
      <c r="VFV1" s="759"/>
      <c r="VFW1" s="759"/>
      <c r="VFX1" s="759"/>
      <c r="VFY1" s="759"/>
      <c r="VFZ1" s="759"/>
      <c r="VGA1" s="759"/>
      <c r="VGB1" s="759"/>
      <c r="VGC1" s="759"/>
      <c r="VGD1" s="759"/>
      <c r="VGE1" s="759"/>
      <c r="VGF1" s="759"/>
      <c r="VGG1" s="759"/>
      <c r="VGH1" s="759"/>
      <c r="VGI1" s="759"/>
      <c r="VGJ1" s="759"/>
      <c r="VGK1" s="759"/>
      <c r="VGL1" s="759"/>
      <c r="VGM1" s="759"/>
      <c r="VGN1" s="759"/>
      <c r="VGO1" s="759"/>
      <c r="VGP1" s="759"/>
      <c r="VGQ1" s="759"/>
      <c r="VGR1" s="759"/>
      <c r="VGS1" s="759"/>
      <c r="VGT1" s="759"/>
      <c r="VGU1" s="759"/>
      <c r="VGV1" s="759"/>
      <c r="VGW1" s="759"/>
      <c r="VGX1" s="759"/>
      <c r="VGY1" s="759"/>
      <c r="VGZ1" s="759"/>
      <c r="VHA1" s="759"/>
      <c r="VHB1" s="759"/>
      <c r="VHC1" s="759"/>
      <c r="VHD1" s="759"/>
      <c r="VHE1" s="759"/>
      <c r="VHF1" s="759"/>
      <c r="VHG1" s="759"/>
      <c r="VHH1" s="759"/>
      <c r="VHI1" s="759"/>
      <c r="VHJ1" s="759"/>
      <c r="VHK1" s="759"/>
      <c r="VHL1" s="759"/>
      <c r="VHM1" s="759"/>
      <c r="VHN1" s="759"/>
      <c r="VHO1" s="759"/>
      <c r="VHP1" s="759"/>
      <c r="VHQ1" s="759"/>
      <c r="VHR1" s="759"/>
      <c r="VHS1" s="759"/>
      <c r="VHT1" s="759"/>
      <c r="VHU1" s="759"/>
      <c r="VHV1" s="759"/>
      <c r="VHW1" s="759"/>
      <c r="VHX1" s="759"/>
      <c r="VHY1" s="759"/>
      <c r="VHZ1" s="759"/>
      <c r="VIA1" s="759"/>
      <c r="VIB1" s="759"/>
      <c r="VIC1" s="759"/>
      <c r="VID1" s="759"/>
      <c r="VIE1" s="759"/>
      <c r="VIF1" s="759"/>
      <c r="VIG1" s="759"/>
      <c r="VIH1" s="759"/>
      <c r="VII1" s="759"/>
      <c r="VIJ1" s="759"/>
      <c r="VIK1" s="759"/>
      <c r="VIL1" s="759"/>
      <c r="VIM1" s="759"/>
      <c r="VIN1" s="759"/>
      <c r="VIO1" s="759"/>
      <c r="VIP1" s="759"/>
      <c r="VIQ1" s="759"/>
      <c r="VIR1" s="759"/>
      <c r="VIS1" s="759"/>
      <c r="VIT1" s="759"/>
      <c r="VIU1" s="759"/>
      <c r="VIV1" s="759"/>
      <c r="VIW1" s="759"/>
      <c r="VIX1" s="759"/>
      <c r="VIY1" s="759"/>
      <c r="VIZ1" s="759"/>
      <c r="VJA1" s="759"/>
      <c r="VJB1" s="759"/>
      <c r="VJC1" s="759"/>
      <c r="VJD1" s="759"/>
      <c r="VJE1" s="759"/>
      <c r="VJF1" s="759"/>
      <c r="VJG1" s="759"/>
      <c r="VJH1" s="759"/>
      <c r="VJI1" s="759"/>
      <c r="VJJ1" s="759"/>
      <c r="VJK1" s="759"/>
      <c r="VJL1" s="759"/>
      <c r="VJM1" s="759"/>
      <c r="VJN1" s="759"/>
      <c r="VJO1" s="759"/>
      <c r="VJP1" s="759"/>
      <c r="VJQ1" s="759"/>
      <c r="VJR1" s="759"/>
      <c r="VJS1" s="759"/>
      <c r="VJT1" s="759"/>
      <c r="VJU1" s="759"/>
      <c r="VJV1" s="759"/>
      <c r="VJW1" s="759"/>
      <c r="VJX1" s="759"/>
      <c r="VJY1" s="759"/>
      <c r="VJZ1" s="759"/>
      <c r="VKA1" s="759"/>
      <c r="VKB1" s="759"/>
      <c r="VKC1" s="759"/>
      <c r="VKD1" s="759"/>
      <c r="VKE1" s="759"/>
      <c r="VKF1" s="759"/>
      <c r="VKG1" s="759"/>
      <c r="VKH1" s="759"/>
      <c r="VKI1" s="759"/>
      <c r="VKJ1" s="759"/>
      <c r="VKK1" s="759"/>
      <c r="VKL1" s="759"/>
      <c r="VKM1" s="759"/>
      <c r="VKN1" s="759"/>
      <c r="VKO1" s="759"/>
      <c r="VKP1" s="759"/>
      <c r="VKQ1" s="759"/>
      <c r="VKR1" s="759"/>
      <c r="VKS1" s="759"/>
      <c r="VKT1" s="759"/>
      <c r="VKU1" s="759"/>
      <c r="VKV1" s="759"/>
      <c r="VKW1" s="759"/>
      <c r="VKX1" s="759"/>
      <c r="VKY1" s="759"/>
      <c r="VKZ1" s="759"/>
      <c r="VLA1" s="759"/>
      <c r="VLB1" s="759"/>
      <c r="VLC1" s="759"/>
      <c r="VLD1" s="759"/>
      <c r="VLE1" s="759"/>
      <c r="VLF1" s="759"/>
      <c r="VLG1" s="759"/>
      <c r="VLH1" s="759"/>
      <c r="VLI1" s="759"/>
      <c r="VLJ1" s="759"/>
      <c r="VLK1" s="759"/>
      <c r="VLL1" s="759"/>
      <c r="VLM1" s="759"/>
      <c r="VLN1" s="759"/>
      <c r="VLO1" s="759"/>
      <c r="VLP1" s="759"/>
      <c r="VLQ1" s="759"/>
      <c r="VLR1" s="759"/>
      <c r="VLS1" s="759"/>
      <c r="VLT1" s="759"/>
      <c r="VLU1" s="759"/>
      <c r="VLV1" s="759"/>
      <c r="VLW1" s="759"/>
      <c r="VLX1" s="759"/>
      <c r="VLY1" s="759"/>
      <c r="VLZ1" s="759"/>
      <c r="VMA1" s="759"/>
      <c r="VMB1" s="759"/>
      <c r="VMC1" s="759"/>
      <c r="VMD1" s="759"/>
      <c r="VME1" s="759"/>
      <c r="VMF1" s="759"/>
      <c r="VMG1" s="759"/>
      <c r="VMH1" s="759"/>
      <c r="VMI1" s="759"/>
      <c r="VMJ1" s="759"/>
      <c r="VMK1" s="759"/>
      <c r="VML1" s="759"/>
      <c r="VMM1" s="759"/>
      <c r="VMN1" s="759"/>
      <c r="VMO1" s="759"/>
      <c r="VMP1" s="759"/>
      <c r="VMQ1" s="759"/>
      <c r="VMR1" s="759"/>
      <c r="VMS1" s="759"/>
      <c r="VMT1" s="759"/>
      <c r="VMU1" s="759"/>
      <c r="VMV1" s="759"/>
      <c r="VMW1" s="759"/>
      <c r="VMX1" s="759"/>
      <c r="VMY1" s="759"/>
      <c r="VMZ1" s="759"/>
      <c r="VNA1" s="759"/>
      <c r="VNB1" s="759"/>
      <c r="VNC1" s="759"/>
      <c r="VND1" s="759"/>
      <c r="VNE1" s="759"/>
      <c r="VNF1" s="759"/>
      <c r="VNG1" s="759"/>
      <c r="VNH1" s="759"/>
      <c r="VNI1" s="759"/>
      <c r="VNJ1" s="759"/>
      <c r="VNK1" s="759"/>
      <c r="VNL1" s="759"/>
      <c r="VNM1" s="759"/>
      <c r="VNN1" s="759"/>
      <c r="VNO1" s="759"/>
      <c r="VNP1" s="759"/>
      <c r="VNQ1" s="759"/>
      <c r="VNR1" s="759"/>
      <c r="VNS1" s="759"/>
      <c r="VNT1" s="759"/>
      <c r="VNU1" s="759"/>
      <c r="VNV1" s="759"/>
      <c r="VNW1" s="759"/>
      <c r="VNX1" s="759"/>
      <c r="VNY1" s="759"/>
      <c r="VNZ1" s="759"/>
      <c r="VOA1" s="759"/>
      <c r="VOB1" s="759"/>
      <c r="VOC1" s="759"/>
      <c r="VOD1" s="759"/>
      <c r="VOE1" s="759"/>
      <c r="VOF1" s="759"/>
      <c r="VOG1" s="759"/>
      <c r="VOH1" s="759"/>
      <c r="VOI1" s="759"/>
      <c r="VOJ1" s="759"/>
      <c r="VOK1" s="759"/>
      <c r="VOL1" s="759"/>
      <c r="VOM1" s="759"/>
      <c r="VON1" s="759"/>
      <c r="VOO1" s="759"/>
      <c r="VOP1" s="759"/>
      <c r="VOQ1" s="759"/>
      <c r="VOR1" s="759"/>
      <c r="VOS1" s="759"/>
      <c r="VOT1" s="759"/>
      <c r="VOU1" s="759"/>
      <c r="VOV1" s="759"/>
      <c r="VOW1" s="759"/>
      <c r="VOX1" s="759"/>
      <c r="VOY1" s="759"/>
      <c r="VOZ1" s="759"/>
      <c r="VPA1" s="759"/>
      <c r="VPB1" s="759"/>
      <c r="VPC1" s="759"/>
      <c r="VPD1" s="759"/>
      <c r="VPE1" s="759"/>
      <c r="VPF1" s="759"/>
      <c r="VPG1" s="759"/>
      <c r="VPH1" s="759"/>
      <c r="VPI1" s="759"/>
      <c r="VPJ1" s="759"/>
      <c r="VPK1" s="759"/>
      <c r="VPL1" s="759"/>
      <c r="VPM1" s="759"/>
      <c r="VPN1" s="759"/>
      <c r="VPO1" s="759"/>
      <c r="VPP1" s="759"/>
      <c r="VPQ1" s="759"/>
      <c r="VPR1" s="759"/>
      <c r="VPS1" s="759"/>
      <c r="VPT1" s="759"/>
      <c r="VPU1" s="759"/>
      <c r="VPV1" s="759"/>
      <c r="VPW1" s="759"/>
      <c r="VPX1" s="759"/>
      <c r="VPY1" s="759"/>
      <c r="VPZ1" s="759"/>
      <c r="VQA1" s="759"/>
      <c r="VQB1" s="759"/>
      <c r="VQC1" s="759"/>
      <c r="VQD1" s="759"/>
      <c r="VQE1" s="759"/>
      <c r="VQF1" s="759"/>
      <c r="VQG1" s="759"/>
      <c r="VQH1" s="759"/>
      <c r="VQI1" s="759"/>
      <c r="VQJ1" s="759"/>
      <c r="VQK1" s="759"/>
      <c r="VQL1" s="759"/>
      <c r="VQM1" s="759"/>
      <c r="VQN1" s="759"/>
      <c r="VQO1" s="759"/>
      <c r="VQP1" s="759"/>
      <c r="VQQ1" s="759"/>
      <c r="VQR1" s="759"/>
      <c r="VQS1" s="759"/>
      <c r="VQT1" s="759"/>
      <c r="VQU1" s="759"/>
      <c r="VQV1" s="759"/>
      <c r="VQW1" s="759"/>
      <c r="VQX1" s="759"/>
      <c r="VQY1" s="759"/>
      <c r="VQZ1" s="759"/>
      <c r="VRA1" s="759"/>
      <c r="VRB1" s="759"/>
      <c r="VRC1" s="759"/>
      <c r="VRD1" s="759"/>
      <c r="VRE1" s="759"/>
      <c r="VRF1" s="759"/>
      <c r="VRG1" s="759"/>
      <c r="VRH1" s="759"/>
      <c r="VRI1" s="759"/>
      <c r="VRJ1" s="759"/>
      <c r="VRK1" s="759"/>
      <c r="VRL1" s="759"/>
      <c r="VRM1" s="759"/>
      <c r="VRN1" s="759"/>
      <c r="VRO1" s="759"/>
      <c r="VRP1" s="759"/>
      <c r="VRQ1" s="759"/>
      <c r="VRR1" s="759"/>
      <c r="VRS1" s="759"/>
      <c r="VRT1" s="759"/>
      <c r="VRU1" s="759"/>
      <c r="VRV1" s="759"/>
      <c r="VRW1" s="759"/>
      <c r="VRX1" s="759"/>
      <c r="VRY1" s="759"/>
      <c r="VRZ1" s="759"/>
      <c r="VSA1" s="759"/>
      <c r="VSB1" s="759"/>
      <c r="VSC1" s="759"/>
      <c r="VSD1" s="759"/>
      <c r="VSE1" s="759"/>
      <c r="VSF1" s="759"/>
      <c r="VSG1" s="759"/>
      <c r="VSH1" s="759"/>
      <c r="VSI1" s="759"/>
      <c r="VSJ1" s="759"/>
      <c r="VSK1" s="759"/>
      <c r="VSL1" s="759"/>
      <c r="VSM1" s="759"/>
      <c r="VSN1" s="759"/>
      <c r="VSO1" s="759"/>
      <c r="VSP1" s="759"/>
      <c r="VSQ1" s="759"/>
      <c r="VSR1" s="759"/>
      <c r="VSS1" s="759"/>
      <c r="VST1" s="759"/>
      <c r="VSU1" s="759"/>
      <c r="VSV1" s="759"/>
      <c r="VSW1" s="759"/>
      <c r="VSX1" s="759"/>
      <c r="VSY1" s="759"/>
      <c r="VSZ1" s="759"/>
      <c r="VTA1" s="759"/>
      <c r="VTB1" s="759"/>
      <c r="VTC1" s="759"/>
      <c r="VTD1" s="759"/>
      <c r="VTE1" s="759"/>
      <c r="VTF1" s="759"/>
      <c r="VTG1" s="759"/>
      <c r="VTH1" s="759"/>
      <c r="VTI1" s="759"/>
      <c r="VTJ1" s="759"/>
      <c r="VTK1" s="759"/>
      <c r="VTL1" s="759"/>
      <c r="VTM1" s="759"/>
      <c r="VTN1" s="759"/>
      <c r="VTO1" s="759"/>
      <c r="VTP1" s="759"/>
      <c r="VTQ1" s="759"/>
      <c r="VTR1" s="759"/>
      <c r="VTS1" s="759"/>
      <c r="VTT1" s="759"/>
      <c r="VTU1" s="759"/>
      <c r="VTV1" s="759"/>
      <c r="VTW1" s="759"/>
      <c r="VTX1" s="759"/>
      <c r="VTY1" s="759"/>
      <c r="VTZ1" s="759"/>
      <c r="VUA1" s="759"/>
      <c r="VUB1" s="759"/>
      <c r="VUC1" s="759"/>
      <c r="VUD1" s="759"/>
      <c r="VUE1" s="759"/>
      <c r="VUF1" s="759"/>
      <c r="VUG1" s="759"/>
      <c r="VUH1" s="759"/>
      <c r="VUI1" s="759"/>
      <c r="VUJ1" s="759"/>
      <c r="VUK1" s="759"/>
      <c r="VUL1" s="759"/>
      <c r="VUM1" s="759"/>
      <c r="VUN1" s="759"/>
      <c r="VUO1" s="759"/>
      <c r="VUP1" s="759"/>
      <c r="VUQ1" s="759"/>
      <c r="VUR1" s="759"/>
      <c r="VUS1" s="759"/>
      <c r="VUT1" s="759"/>
      <c r="VUU1" s="759"/>
      <c r="VUV1" s="759"/>
      <c r="VUW1" s="759"/>
      <c r="VUX1" s="759"/>
      <c r="VUY1" s="759"/>
      <c r="VUZ1" s="759"/>
      <c r="VVA1" s="759"/>
      <c r="VVB1" s="759"/>
      <c r="VVC1" s="759"/>
      <c r="VVD1" s="759"/>
      <c r="VVE1" s="759"/>
      <c r="VVF1" s="759"/>
      <c r="VVG1" s="759"/>
      <c r="VVH1" s="759"/>
      <c r="VVI1" s="759"/>
      <c r="VVJ1" s="759"/>
      <c r="VVK1" s="759"/>
      <c r="VVL1" s="759"/>
      <c r="VVM1" s="759"/>
      <c r="VVN1" s="759"/>
      <c r="VVO1" s="759"/>
      <c r="VVP1" s="759"/>
      <c r="VVQ1" s="759"/>
      <c r="VVR1" s="759"/>
      <c r="VVS1" s="759"/>
      <c r="VVT1" s="759"/>
      <c r="VVU1" s="759"/>
      <c r="VVV1" s="759"/>
      <c r="VVW1" s="759"/>
      <c r="VVX1" s="759"/>
      <c r="VVY1" s="759"/>
      <c r="VVZ1" s="759"/>
      <c r="VWA1" s="759"/>
      <c r="VWB1" s="759"/>
      <c r="VWC1" s="759"/>
      <c r="VWD1" s="759"/>
      <c r="VWE1" s="759"/>
      <c r="VWF1" s="759"/>
      <c r="VWG1" s="759"/>
      <c r="VWH1" s="759"/>
      <c r="VWI1" s="759"/>
      <c r="VWJ1" s="759"/>
      <c r="VWK1" s="759"/>
      <c r="VWL1" s="759"/>
      <c r="VWM1" s="759"/>
      <c r="VWN1" s="759"/>
      <c r="VWO1" s="759"/>
      <c r="VWP1" s="759"/>
      <c r="VWQ1" s="759"/>
      <c r="VWR1" s="759"/>
      <c r="VWS1" s="759"/>
      <c r="VWT1" s="759"/>
      <c r="VWU1" s="759"/>
      <c r="VWV1" s="759"/>
      <c r="VWW1" s="759"/>
      <c r="VWX1" s="759"/>
      <c r="VWY1" s="759"/>
      <c r="VWZ1" s="759"/>
      <c r="VXA1" s="759"/>
      <c r="VXB1" s="759"/>
      <c r="VXC1" s="759"/>
      <c r="VXD1" s="759"/>
      <c r="VXE1" s="759"/>
      <c r="VXF1" s="759"/>
      <c r="VXG1" s="759"/>
      <c r="VXH1" s="759"/>
      <c r="VXI1" s="759"/>
      <c r="VXJ1" s="759"/>
      <c r="VXK1" s="759"/>
      <c r="VXL1" s="759"/>
      <c r="VXM1" s="759"/>
      <c r="VXN1" s="759"/>
      <c r="VXO1" s="759"/>
      <c r="VXP1" s="759"/>
      <c r="VXQ1" s="759"/>
      <c r="VXR1" s="759"/>
      <c r="VXS1" s="759"/>
      <c r="VXT1" s="759"/>
      <c r="VXU1" s="759"/>
      <c r="VXV1" s="759"/>
      <c r="VXW1" s="759"/>
      <c r="VXX1" s="759"/>
      <c r="VXY1" s="759"/>
      <c r="VXZ1" s="759"/>
      <c r="VYA1" s="759"/>
      <c r="VYB1" s="759"/>
      <c r="VYC1" s="759"/>
      <c r="VYD1" s="759"/>
      <c r="VYE1" s="759"/>
      <c r="VYF1" s="759"/>
      <c r="VYG1" s="759"/>
      <c r="VYH1" s="759"/>
      <c r="VYI1" s="759"/>
      <c r="VYJ1" s="759"/>
      <c r="VYK1" s="759"/>
      <c r="VYL1" s="759"/>
      <c r="VYM1" s="759"/>
      <c r="VYN1" s="759"/>
      <c r="VYO1" s="759"/>
      <c r="VYP1" s="759"/>
      <c r="VYQ1" s="759"/>
      <c r="VYR1" s="759"/>
      <c r="VYS1" s="759"/>
      <c r="VYT1" s="759"/>
      <c r="VYU1" s="759"/>
      <c r="VYV1" s="759"/>
      <c r="VYW1" s="759"/>
      <c r="VYX1" s="759"/>
      <c r="VYY1" s="759"/>
      <c r="VYZ1" s="759"/>
      <c r="VZA1" s="759"/>
      <c r="VZB1" s="759"/>
      <c r="VZC1" s="759"/>
      <c r="VZD1" s="759"/>
      <c r="VZE1" s="759"/>
      <c r="VZF1" s="759"/>
      <c r="VZG1" s="759"/>
      <c r="VZH1" s="759"/>
      <c r="VZI1" s="759"/>
      <c r="VZJ1" s="759"/>
      <c r="VZK1" s="759"/>
      <c r="VZL1" s="759"/>
      <c r="VZM1" s="759"/>
      <c r="VZN1" s="759"/>
      <c r="VZO1" s="759"/>
      <c r="VZP1" s="759"/>
      <c r="VZQ1" s="759"/>
      <c r="VZR1" s="759"/>
      <c r="VZS1" s="759"/>
      <c r="VZT1" s="759"/>
      <c r="VZU1" s="759"/>
      <c r="VZV1" s="759"/>
      <c r="VZW1" s="759"/>
      <c r="VZX1" s="759"/>
      <c r="VZY1" s="759"/>
      <c r="VZZ1" s="759"/>
      <c r="WAA1" s="759"/>
      <c r="WAB1" s="759"/>
      <c r="WAC1" s="759"/>
      <c r="WAD1" s="759"/>
      <c r="WAE1" s="759"/>
      <c r="WAF1" s="759"/>
      <c r="WAG1" s="759"/>
      <c r="WAH1" s="759"/>
      <c r="WAI1" s="759"/>
      <c r="WAJ1" s="759"/>
      <c r="WAK1" s="759"/>
      <c r="WAL1" s="759"/>
      <c r="WAM1" s="759"/>
      <c r="WAN1" s="759"/>
      <c r="WAO1" s="759"/>
      <c r="WAP1" s="759"/>
      <c r="WAQ1" s="759"/>
      <c r="WAR1" s="759"/>
      <c r="WAS1" s="759"/>
      <c r="WAT1" s="759"/>
      <c r="WAU1" s="759"/>
      <c r="WAV1" s="759"/>
      <c r="WAW1" s="759"/>
      <c r="WAX1" s="759"/>
      <c r="WAY1" s="759"/>
      <c r="WAZ1" s="759"/>
      <c r="WBA1" s="759"/>
      <c r="WBB1" s="759"/>
      <c r="WBC1" s="759"/>
      <c r="WBD1" s="759"/>
      <c r="WBE1" s="759"/>
      <c r="WBF1" s="759"/>
      <c r="WBG1" s="759"/>
      <c r="WBH1" s="759"/>
      <c r="WBI1" s="759"/>
      <c r="WBJ1" s="759"/>
      <c r="WBK1" s="759"/>
      <c r="WBL1" s="759"/>
      <c r="WBM1" s="759"/>
      <c r="WBN1" s="759"/>
      <c r="WBO1" s="759"/>
      <c r="WBP1" s="759"/>
      <c r="WBQ1" s="759"/>
      <c r="WBR1" s="759"/>
      <c r="WBS1" s="759"/>
      <c r="WBT1" s="759"/>
      <c r="WBU1" s="759"/>
      <c r="WBV1" s="759"/>
      <c r="WBW1" s="759"/>
      <c r="WBX1" s="759"/>
      <c r="WBY1" s="759"/>
      <c r="WBZ1" s="759"/>
      <c r="WCA1" s="759"/>
      <c r="WCB1" s="759"/>
      <c r="WCC1" s="759"/>
      <c r="WCD1" s="759"/>
      <c r="WCE1" s="759"/>
      <c r="WCF1" s="759"/>
      <c r="WCG1" s="759"/>
      <c r="WCH1" s="759"/>
      <c r="WCI1" s="759"/>
      <c r="WCJ1" s="759"/>
      <c r="WCK1" s="759"/>
      <c r="WCL1" s="759"/>
      <c r="WCM1" s="759"/>
      <c r="WCN1" s="759"/>
      <c r="WCO1" s="759"/>
      <c r="WCP1" s="759"/>
      <c r="WCQ1" s="759"/>
      <c r="WCR1" s="759"/>
      <c r="WCS1" s="759"/>
      <c r="WCT1" s="759"/>
      <c r="WCU1" s="759"/>
      <c r="WCV1" s="759"/>
      <c r="WCW1" s="759"/>
      <c r="WCX1" s="759"/>
      <c r="WCY1" s="759"/>
      <c r="WCZ1" s="759"/>
      <c r="WDA1" s="759"/>
      <c r="WDB1" s="759"/>
      <c r="WDC1" s="759"/>
      <c r="WDD1" s="759"/>
      <c r="WDE1" s="759"/>
      <c r="WDF1" s="759"/>
      <c r="WDG1" s="759"/>
      <c r="WDH1" s="759"/>
      <c r="WDI1" s="759"/>
      <c r="WDJ1" s="759"/>
      <c r="WDK1" s="759"/>
      <c r="WDL1" s="759"/>
      <c r="WDM1" s="759"/>
      <c r="WDN1" s="759"/>
      <c r="WDO1" s="759"/>
      <c r="WDP1" s="759"/>
      <c r="WDQ1" s="759"/>
      <c r="WDR1" s="759"/>
      <c r="WDS1" s="759"/>
      <c r="WDT1" s="759"/>
      <c r="WDU1" s="759"/>
      <c r="WDV1" s="759"/>
      <c r="WDW1" s="759"/>
      <c r="WDX1" s="759"/>
      <c r="WDY1" s="759"/>
      <c r="WDZ1" s="759"/>
      <c r="WEA1" s="759"/>
      <c r="WEB1" s="759"/>
      <c r="WEC1" s="759"/>
      <c r="WED1" s="759"/>
      <c r="WEE1" s="759"/>
      <c r="WEF1" s="759"/>
      <c r="WEG1" s="759"/>
      <c r="WEH1" s="759"/>
      <c r="WEI1" s="759"/>
      <c r="WEJ1" s="759"/>
      <c r="WEK1" s="759"/>
      <c r="WEL1" s="759"/>
      <c r="WEM1" s="759"/>
      <c r="WEN1" s="759"/>
      <c r="WEO1" s="759"/>
      <c r="WEP1" s="759"/>
      <c r="WEQ1" s="759"/>
      <c r="WER1" s="759"/>
      <c r="WES1" s="759"/>
      <c r="WET1" s="759"/>
      <c r="WEU1" s="759"/>
      <c r="WEV1" s="759"/>
      <c r="WEW1" s="759"/>
      <c r="WEX1" s="759"/>
      <c r="WEY1" s="759"/>
      <c r="WEZ1" s="759"/>
      <c r="WFA1" s="759"/>
      <c r="WFB1" s="759"/>
      <c r="WFC1" s="759"/>
      <c r="WFD1" s="759"/>
      <c r="WFE1" s="759"/>
      <c r="WFF1" s="759"/>
      <c r="WFG1" s="759"/>
      <c r="WFH1" s="759"/>
      <c r="WFI1" s="759"/>
      <c r="WFJ1" s="759"/>
      <c r="WFK1" s="759"/>
      <c r="WFL1" s="759"/>
      <c r="WFM1" s="759"/>
      <c r="WFN1" s="759"/>
      <c r="WFO1" s="759"/>
      <c r="WFP1" s="759"/>
      <c r="WFQ1" s="759"/>
      <c r="WFR1" s="759"/>
      <c r="WFS1" s="759"/>
      <c r="WFT1" s="759"/>
      <c r="WFU1" s="759"/>
      <c r="WFV1" s="759"/>
      <c r="WFW1" s="759"/>
      <c r="WFX1" s="759"/>
      <c r="WFY1" s="759"/>
      <c r="WFZ1" s="759"/>
      <c r="WGA1" s="759"/>
      <c r="WGB1" s="759"/>
      <c r="WGC1" s="759"/>
      <c r="WGD1" s="759"/>
      <c r="WGE1" s="759"/>
      <c r="WGF1" s="759"/>
      <c r="WGG1" s="759"/>
      <c r="WGH1" s="759"/>
      <c r="WGI1" s="759"/>
      <c r="WGJ1" s="759"/>
      <c r="WGK1" s="759"/>
      <c r="WGL1" s="759"/>
      <c r="WGM1" s="759"/>
      <c r="WGN1" s="759"/>
      <c r="WGO1" s="759"/>
      <c r="WGP1" s="759"/>
      <c r="WGQ1" s="759"/>
      <c r="WGR1" s="759"/>
      <c r="WGS1" s="759"/>
      <c r="WGT1" s="759"/>
      <c r="WGU1" s="759"/>
      <c r="WGV1" s="759"/>
      <c r="WGW1" s="759"/>
      <c r="WGX1" s="759"/>
      <c r="WGY1" s="759"/>
      <c r="WGZ1" s="759"/>
      <c r="WHA1" s="759"/>
      <c r="WHB1" s="759"/>
      <c r="WHC1" s="759"/>
      <c r="WHD1" s="759"/>
      <c r="WHE1" s="759"/>
      <c r="WHF1" s="759"/>
      <c r="WHG1" s="759"/>
      <c r="WHH1" s="759"/>
      <c r="WHI1" s="759"/>
      <c r="WHJ1" s="759"/>
      <c r="WHK1" s="759"/>
      <c r="WHL1" s="759"/>
      <c r="WHM1" s="759"/>
      <c r="WHN1" s="759"/>
      <c r="WHO1" s="759"/>
      <c r="WHP1" s="759"/>
      <c r="WHQ1" s="759"/>
      <c r="WHR1" s="759"/>
      <c r="WHS1" s="759"/>
      <c r="WHT1" s="759"/>
      <c r="WHU1" s="759"/>
      <c r="WHV1" s="759"/>
      <c r="WHW1" s="759"/>
      <c r="WHX1" s="759"/>
      <c r="WHY1" s="759"/>
      <c r="WHZ1" s="759"/>
      <c r="WIA1" s="759"/>
      <c r="WIB1" s="759"/>
      <c r="WIC1" s="759"/>
      <c r="WID1" s="759"/>
      <c r="WIE1" s="759"/>
      <c r="WIF1" s="759"/>
      <c r="WIG1" s="759"/>
      <c r="WIH1" s="759"/>
      <c r="WII1" s="759"/>
      <c r="WIJ1" s="759"/>
      <c r="WIK1" s="759"/>
      <c r="WIL1" s="759"/>
      <c r="WIM1" s="759"/>
      <c r="WIN1" s="759"/>
      <c r="WIO1" s="759"/>
      <c r="WIP1" s="759"/>
      <c r="WIQ1" s="759"/>
      <c r="WIR1" s="759"/>
      <c r="WIS1" s="759"/>
      <c r="WIT1" s="759"/>
      <c r="WIU1" s="759"/>
      <c r="WIV1" s="759"/>
      <c r="WIW1" s="759"/>
      <c r="WIX1" s="759"/>
      <c r="WIY1" s="759"/>
      <c r="WIZ1" s="759"/>
      <c r="WJA1" s="759"/>
      <c r="WJB1" s="759"/>
      <c r="WJC1" s="759"/>
      <c r="WJD1" s="759"/>
      <c r="WJE1" s="759"/>
      <c r="WJF1" s="759"/>
      <c r="WJG1" s="759"/>
      <c r="WJH1" s="759"/>
      <c r="WJI1" s="759"/>
      <c r="WJJ1" s="759"/>
      <c r="WJK1" s="759"/>
      <c r="WJL1" s="759"/>
      <c r="WJM1" s="759"/>
      <c r="WJN1" s="759"/>
      <c r="WJO1" s="759"/>
      <c r="WJP1" s="759"/>
      <c r="WJQ1" s="759"/>
      <c r="WJR1" s="759"/>
      <c r="WJS1" s="759"/>
      <c r="WJT1" s="759"/>
      <c r="WJU1" s="759"/>
      <c r="WJV1" s="759"/>
      <c r="WJW1" s="759"/>
      <c r="WJX1" s="759"/>
      <c r="WJY1" s="759"/>
      <c r="WJZ1" s="759"/>
      <c r="WKA1" s="759"/>
      <c r="WKB1" s="759"/>
      <c r="WKC1" s="759"/>
      <c r="WKD1" s="759"/>
      <c r="WKE1" s="759"/>
      <c r="WKF1" s="759"/>
      <c r="WKG1" s="759"/>
      <c r="WKH1" s="759"/>
      <c r="WKI1" s="759"/>
      <c r="WKJ1" s="759"/>
      <c r="WKK1" s="759"/>
      <c r="WKL1" s="759"/>
      <c r="WKM1" s="759"/>
      <c r="WKN1" s="759"/>
      <c r="WKO1" s="759"/>
      <c r="WKP1" s="759"/>
      <c r="WKQ1" s="759"/>
      <c r="WKR1" s="759"/>
      <c r="WKS1" s="759"/>
      <c r="WKT1" s="759"/>
      <c r="WKU1" s="759"/>
      <c r="WKV1" s="759"/>
      <c r="WKW1" s="759"/>
      <c r="WKX1" s="759"/>
      <c r="WKY1" s="759"/>
      <c r="WKZ1" s="759"/>
      <c r="WLA1" s="759"/>
      <c r="WLB1" s="759"/>
      <c r="WLC1" s="759"/>
      <c r="WLD1" s="759"/>
      <c r="WLE1" s="759"/>
      <c r="WLF1" s="759"/>
      <c r="WLG1" s="759"/>
      <c r="WLH1" s="759"/>
      <c r="WLI1" s="759"/>
      <c r="WLJ1" s="759"/>
      <c r="WLK1" s="759"/>
      <c r="WLL1" s="759"/>
      <c r="WLM1" s="759"/>
      <c r="WLN1" s="759"/>
      <c r="WLO1" s="759"/>
      <c r="WLP1" s="759"/>
      <c r="WLQ1" s="759"/>
      <c r="WLR1" s="759"/>
      <c r="WLS1" s="759"/>
      <c r="WLT1" s="759"/>
      <c r="WLU1" s="759"/>
      <c r="WLV1" s="759"/>
      <c r="WLW1" s="759"/>
      <c r="WLX1" s="759"/>
      <c r="WLY1" s="759"/>
      <c r="WLZ1" s="759"/>
      <c r="WMA1" s="759"/>
      <c r="WMB1" s="759"/>
      <c r="WMC1" s="759"/>
      <c r="WMD1" s="759"/>
      <c r="WME1" s="759"/>
      <c r="WMF1" s="759"/>
      <c r="WMG1" s="759"/>
      <c r="WMH1" s="759"/>
      <c r="WMI1" s="759"/>
      <c r="WMJ1" s="759"/>
      <c r="WMK1" s="759"/>
      <c r="WML1" s="759"/>
      <c r="WMM1" s="759"/>
      <c r="WMN1" s="759"/>
      <c r="WMO1" s="759"/>
      <c r="WMP1" s="759"/>
      <c r="WMQ1" s="759"/>
      <c r="WMR1" s="759"/>
      <c r="WMS1" s="759"/>
      <c r="WMT1" s="759"/>
      <c r="WMU1" s="759"/>
      <c r="WMV1" s="759"/>
      <c r="WMW1" s="759"/>
      <c r="WMX1" s="759"/>
      <c r="WMY1" s="759"/>
      <c r="WMZ1" s="759"/>
      <c r="WNA1" s="759"/>
      <c r="WNB1" s="759"/>
      <c r="WNC1" s="759"/>
      <c r="WND1" s="759"/>
      <c r="WNE1" s="759"/>
      <c r="WNF1" s="759"/>
      <c r="WNG1" s="759"/>
      <c r="WNH1" s="759"/>
      <c r="WNI1" s="759"/>
      <c r="WNJ1" s="759"/>
      <c r="WNK1" s="759"/>
      <c r="WNL1" s="759"/>
      <c r="WNM1" s="759"/>
      <c r="WNN1" s="759"/>
      <c r="WNO1" s="759"/>
      <c r="WNP1" s="759"/>
      <c r="WNQ1" s="759"/>
      <c r="WNR1" s="759"/>
      <c r="WNS1" s="759"/>
      <c r="WNT1" s="759"/>
      <c r="WNU1" s="759"/>
      <c r="WNV1" s="759"/>
      <c r="WNW1" s="759"/>
      <c r="WNX1" s="759"/>
      <c r="WNY1" s="759"/>
      <c r="WNZ1" s="759"/>
      <c r="WOA1" s="759"/>
      <c r="WOB1" s="759"/>
      <c r="WOC1" s="759"/>
      <c r="WOD1" s="759"/>
      <c r="WOE1" s="759"/>
      <c r="WOF1" s="759"/>
      <c r="WOG1" s="759"/>
      <c r="WOH1" s="759"/>
      <c r="WOI1" s="759"/>
      <c r="WOJ1" s="759"/>
      <c r="WOK1" s="759"/>
      <c r="WOL1" s="759"/>
      <c r="WOM1" s="759"/>
      <c r="WON1" s="759"/>
      <c r="WOO1" s="759"/>
      <c r="WOP1" s="759"/>
      <c r="WOQ1" s="759"/>
      <c r="WOR1" s="759"/>
      <c r="WOS1" s="759"/>
      <c r="WOT1" s="759"/>
      <c r="WOU1" s="759"/>
      <c r="WOV1" s="759"/>
      <c r="WOW1" s="759"/>
      <c r="WOX1" s="759"/>
      <c r="WOY1" s="759"/>
      <c r="WOZ1" s="759"/>
      <c r="WPA1" s="759"/>
      <c r="WPB1" s="759"/>
      <c r="WPC1" s="759"/>
      <c r="WPD1" s="759"/>
      <c r="WPE1" s="759"/>
      <c r="WPF1" s="759"/>
      <c r="WPG1" s="759"/>
      <c r="WPH1" s="759"/>
      <c r="WPI1" s="759"/>
      <c r="WPJ1" s="759"/>
      <c r="WPK1" s="759"/>
      <c r="WPL1" s="759"/>
      <c r="WPM1" s="759"/>
      <c r="WPN1" s="759"/>
      <c r="WPO1" s="759"/>
      <c r="WPP1" s="759"/>
      <c r="WPQ1" s="759"/>
      <c r="WPR1" s="759"/>
      <c r="WPS1" s="759"/>
      <c r="WPT1" s="759"/>
      <c r="WPU1" s="759"/>
      <c r="WPV1" s="759"/>
      <c r="WPW1" s="759"/>
      <c r="WPX1" s="759"/>
      <c r="WPY1" s="759"/>
      <c r="WPZ1" s="759"/>
      <c r="WQA1" s="759"/>
      <c r="WQB1" s="759"/>
      <c r="WQC1" s="759"/>
      <c r="WQD1" s="759"/>
      <c r="WQE1" s="759"/>
      <c r="WQF1" s="759"/>
      <c r="WQG1" s="759"/>
      <c r="WQH1" s="759"/>
      <c r="WQI1" s="759"/>
      <c r="WQJ1" s="759"/>
      <c r="WQK1" s="759"/>
      <c r="WQL1" s="759"/>
      <c r="WQM1" s="759"/>
      <c r="WQN1" s="759"/>
      <c r="WQO1" s="759"/>
      <c r="WQP1" s="759"/>
      <c r="WQQ1" s="759"/>
      <c r="WQR1" s="759"/>
      <c r="WQS1" s="759"/>
      <c r="WQT1" s="759"/>
      <c r="WQU1" s="759"/>
      <c r="WQV1" s="759"/>
      <c r="WQW1" s="759"/>
      <c r="WQX1" s="759"/>
      <c r="WQY1" s="759"/>
      <c r="WQZ1" s="759"/>
      <c r="WRA1" s="759"/>
      <c r="WRB1" s="759"/>
      <c r="WRC1" s="759"/>
      <c r="WRD1" s="759"/>
      <c r="WRE1" s="759"/>
      <c r="WRF1" s="759"/>
      <c r="WRG1" s="759"/>
      <c r="WRH1" s="759"/>
      <c r="WRI1" s="759"/>
      <c r="WRJ1" s="759"/>
      <c r="WRK1" s="759"/>
      <c r="WRL1" s="759"/>
      <c r="WRM1" s="759"/>
      <c r="WRN1" s="759"/>
      <c r="WRO1" s="759"/>
      <c r="WRP1" s="759"/>
      <c r="WRQ1" s="759"/>
      <c r="WRR1" s="759"/>
      <c r="WRS1" s="759"/>
      <c r="WRT1" s="759"/>
      <c r="WRU1" s="759"/>
      <c r="WRV1" s="759"/>
      <c r="WRW1" s="759"/>
      <c r="WRX1" s="759"/>
      <c r="WRY1" s="759"/>
      <c r="WRZ1" s="759"/>
      <c r="WSA1" s="759"/>
      <c r="WSB1" s="759"/>
      <c r="WSC1" s="759"/>
      <c r="WSD1" s="759"/>
      <c r="WSE1" s="759"/>
      <c r="WSF1" s="759"/>
      <c r="WSG1" s="759"/>
      <c r="WSH1" s="759"/>
      <c r="WSI1" s="759"/>
      <c r="WSJ1" s="759"/>
      <c r="WSK1" s="759"/>
      <c r="WSL1" s="759"/>
      <c r="WSM1" s="759"/>
      <c r="WSN1" s="759"/>
      <c r="WSO1" s="759"/>
      <c r="WSP1" s="759"/>
      <c r="WSQ1" s="759"/>
      <c r="WSR1" s="759"/>
      <c r="WSS1" s="759"/>
      <c r="WST1" s="759"/>
      <c r="WSU1" s="759"/>
      <c r="WSV1" s="759"/>
      <c r="WSW1" s="759"/>
      <c r="WSX1" s="759"/>
      <c r="WSY1" s="759"/>
      <c r="WSZ1" s="759"/>
      <c r="WTA1" s="759"/>
      <c r="WTB1" s="759"/>
      <c r="WTC1" s="759"/>
      <c r="WTD1" s="759"/>
      <c r="WTE1" s="759"/>
      <c r="WTF1" s="759"/>
      <c r="WTG1" s="759"/>
      <c r="WTH1" s="759"/>
      <c r="WTI1" s="759"/>
      <c r="WTJ1" s="759"/>
      <c r="WTK1" s="759"/>
      <c r="WTL1" s="759"/>
      <c r="WTM1" s="759"/>
      <c r="WTN1" s="759"/>
      <c r="WTO1" s="759"/>
      <c r="WTP1" s="759"/>
      <c r="WTQ1" s="759"/>
      <c r="WTR1" s="759"/>
      <c r="WTS1" s="759"/>
      <c r="WTT1" s="759"/>
      <c r="WTU1" s="759"/>
      <c r="WTV1" s="759"/>
      <c r="WTW1" s="759"/>
      <c r="WTX1" s="759"/>
      <c r="WTY1" s="759"/>
      <c r="WTZ1" s="759"/>
      <c r="WUA1" s="759"/>
      <c r="WUB1" s="759"/>
      <c r="WUC1" s="759"/>
      <c r="WUD1" s="759"/>
      <c r="WUE1" s="759"/>
      <c r="WUF1" s="759"/>
      <c r="WUG1" s="759"/>
      <c r="WUH1" s="759"/>
      <c r="WUI1" s="759"/>
      <c r="WUJ1" s="759"/>
      <c r="WUK1" s="759"/>
      <c r="WUL1" s="759"/>
      <c r="WUM1" s="759"/>
      <c r="WUN1" s="759"/>
      <c r="WUO1" s="759"/>
      <c r="WUP1" s="759"/>
      <c r="WUQ1" s="759"/>
      <c r="WUR1" s="759"/>
      <c r="WUS1" s="759"/>
      <c r="WUT1" s="759"/>
      <c r="WUU1" s="759"/>
      <c r="WUV1" s="759"/>
      <c r="WUW1" s="759"/>
      <c r="WUX1" s="759"/>
      <c r="WUY1" s="759"/>
      <c r="WUZ1" s="759"/>
      <c r="WVA1" s="759"/>
      <c r="WVB1" s="759"/>
      <c r="WVC1" s="759"/>
      <c r="WVD1" s="759"/>
      <c r="WVE1" s="759"/>
      <c r="WVF1" s="759"/>
      <c r="WVG1" s="759"/>
      <c r="WVH1" s="759"/>
      <c r="WVI1" s="759"/>
      <c r="WVJ1" s="759"/>
      <c r="WVK1" s="759"/>
      <c r="WVL1" s="759"/>
      <c r="WVM1" s="759"/>
      <c r="WVN1" s="759"/>
      <c r="WVO1" s="759"/>
      <c r="WVP1" s="759"/>
      <c r="WVQ1" s="759"/>
      <c r="WVR1" s="759"/>
      <c r="WVS1" s="759"/>
      <c r="WVT1" s="759"/>
      <c r="WVU1" s="759"/>
      <c r="WVV1" s="759"/>
      <c r="WVW1" s="759"/>
      <c r="WVX1" s="759"/>
      <c r="WVY1" s="759"/>
      <c r="WVZ1" s="759"/>
      <c r="WWA1" s="759"/>
      <c r="WWB1" s="759"/>
      <c r="WWC1" s="759"/>
      <c r="WWD1" s="759"/>
      <c r="WWE1" s="759"/>
      <c r="WWF1" s="759"/>
      <c r="WWG1" s="759"/>
      <c r="WWH1" s="759"/>
      <c r="WWI1" s="759"/>
      <c r="WWJ1" s="759"/>
      <c r="WWK1" s="759"/>
      <c r="WWL1" s="759"/>
      <c r="WWM1" s="759"/>
      <c r="WWN1" s="759"/>
      <c r="WWO1" s="759"/>
      <c r="WWP1" s="759"/>
      <c r="WWQ1" s="759"/>
      <c r="WWR1" s="759"/>
      <c r="WWS1" s="759"/>
      <c r="WWT1" s="759"/>
      <c r="WWU1" s="759"/>
      <c r="WWV1" s="759"/>
      <c r="WWW1" s="759"/>
      <c r="WWX1" s="759"/>
      <c r="WWY1" s="759"/>
      <c r="WWZ1" s="759"/>
      <c r="WXA1" s="759"/>
      <c r="WXB1" s="759"/>
      <c r="WXC1" s="759"/>
      <c r="WXD1" s="759"/>
      <c r="WXE1" s="759"/>
      <c r="WXF1" s="759"/>
      <c r="WXG1" s="759"/>
      <c r="WXH1" s="759"/>
      <c r="WXI1" s="759"/>
      <c r="WXJ1" s="759"/>
      <c r="WXK1" s="759"/>
      <c r="WXL1" s="759"/>
      <c r="WXM1" s="759"/>
      <c r="WXN1" s="759"/>
      <c r="WXO1" s="759"/>
      <c r="WXP1" s="759"/>
      <c r="WXQ1" s="759"/>
      <c r="WXR1" s="759"/>
      <c r="WXS1" s="759"/>
      <c r="WXT1" s="759"/>
      <c r="WXU1" s="759"/>
      <c r="WXV1" s="759"/>
      <c r="WXW1" s="759"/>
      <c r="WXX1" s="759"/>
      <c r="WXY1" s="759"/>
      <c r="WXZ1" s="759"/>
      <c r="WYA1" s="759"/>
      <c r="WYB1" s="759"/>
      <c r="WYC1" s="759"/>
      <c r="WYD1" s="759"/>
      <c r="WYE1" s="759"/>
      <c r="WYF1" s="759"/>
      <c r="WYG1" s="759"/>
      <c r="WYH1" s="759"/>
      <c r="WYI1" s="759"/>
      <c r="WYJ1" s="759"/>
      <c r="WYK1" s="759"/>
      <c r="WYL1" s="759"/>
      <c r="WYM1" s="759"/>
      <c r="WYN1" s="759"/>
      <c r="WYO1" s="759"/>
      <c r="WYP1" s="759"/>
      <c r="WYQ1" s="759"/>
      <c r="WYR1" s="759"/>
      <c r="WYS1" s="759"/>
      <c r="WYT1" s="759"/>
      <c r="WYU1" s="759"/>
      <c r="WYV1" s="759"/>
      <c r="WYW1" s="759"/>
      <c r="WYX1" s="759"/>
      <c r="WYY1" s="759"/>
      <c r="WYZ1" s="759"/>
      <c r="WZA1" s="759"/>
      <c r="WZB1" s="759"/>
      <c r="WZC1" s="759"/>
      <c r="WZD1" s="759"/>
      <c r="WZE1" s="759"/>
      <c r="WZF1" s="759"/>
      <c r="WZG1" s="759"/>
      <c r="WZH1" s="759"/>
      <c r="WZI1" s="759"/>
      <c r="WZJ1" s="759"/>
      <c r="WZK1" s="759"/>
      <c r="WZL1" s="759"/>
      <c r="WZM1" s="759"/>
      <c r="WZN1" s="759"/>
      <c r="WZO1" s="759"/>
      <c r="WZP1" s="759"/>
      <c r="WZQ1" s="759"/>
      <c r="WZR1" s="759"/>
      <c r="WZS1" s="759"/>
      <c r="WZT1" s="759"/>
      <c r="WZU1" s="759"/>
      <c r="WZV1" s="759"/>
      <c r="WZW1" s="759"/>
      <c r="WZX1" s="759"/>
      <c r="WZY1" s="759"/>
      <c r="WZZ1" s="759"/>
      <c r="XAA1" s="759"/>
      <c r="XAB1" s="759"/>
      <c r="XAC1" s="759"/>
      <c r="XAD1" s="759"/>
      <c r="XAE1" s="759"/>
      <c r="XAF1" s="759"/>
      <c r="XAG1" s="759"/>
      <c r="XAH1" s="759"/>
      <c r="XAI1" s="759"/>
      <c r="XAJ1" s="759"/>
      <c r="XAK1" s="759"/>
      <c r="XAL1" s="759"/>
      <c r="XAM1" s="759"/>
      <c r="XAN1" s="759"/>
      <c r="XAO1" s="759"/>
      <c r="XAP1" s="759"/>
      <c r="XAQ1" s="759"/>
      <c r="XAR1" s="759"/>
      <c r="XAS1" s="759"/>
      <c r="XAT1" s="759"/>
      <c r="XAU1" s="759"/>
      <c r="XAV1" s="759"/>
      <c r="XAW1" s="759"/>
      <c r="XAX1" s="759"/>
      <c r="XAY1" s="759"/>
      <c r="XAZ1" s="759"/>
      <c r="XBA1" s="759"/>
      <c r="XBB1" s="759"/>
      <c r="XBC1" s="759"/>
      <c r="XBD1" s="759"/>
      <c r="XBE1" s="759"/>
      <c r="XBF1" s="759"/>
      <c r="XBG1" s="759"/>
      <c r="XBH1" s="759"/>
      <c r="XBI1" s="759"/>
      <c r="XBJ1" s="759"/>
      <c r="XBK1" s="759"/>
      <c r="XBL1" s="759"/>
      <c r="XBM1" s="759"/>
      <c r="XBN1" s="759"/>
      <c r="XBO1" s="759"/>
      <c r="XBP1" s="759"/>
      <c r="XBQ1" s="759"/>
      <c r="XBR1" s="759"/>
      <c r="XBS1" s="759"/>
      <c r="XBT1" s="759"/>
      <c r="XBU1" s="759"/>
      <c r="XBV1" s="759"/>
      <c r="XBW1" s="759"/>
      <c r="XBX1" s="759"/>
      <c r="XBY1" s="759"/>
      <c r="XBZ1" s="759"/>
      <c r="XCA1" s="759"/>
      <c r="XCB1" s="759"/>
      <c r="XCC1" s="759"/>
      <c r="XCD1" s="759"/>
      <c r="XCE1" s="759"/>
      <c r="XCF1" s="759"/>
      <c r="XCG1" s="759"/>
      <c r="XCH1" s="759"/>
      <c r="XCI1" s="759"/>
      <c r="XCJ1" s="759"/>
      <c r="XCK1" s="759"/>
      <c r="XCL1" s="759"/>
      <c r="XCM1" s="759"/>
      <c r="XCN1" s="759"/>
      <c r="XCO1" s="759"/>
      <c r="XCP1" s="759"/>
      <c r="XCQ1" s="759"/>
      <c r="XCR1" s="759"/>
      <c r="XCS1" s="759"/>
      <c r="XCT1" s="759"/>
      <c r="XCU1" s="759"/>
      <c r="XCV1" s="759"/>
      <c r="XCW1" s="759"/>
      <c r="XCX1" s="759"/>
      <c r="XCY1" s="759"/>
      <c r="XCZ1" s="759"/>
      <c r="XDA1" s="759"/>
      <c r="XDB1" s="759"/>
      <c r="XDC1" s="759"/>
      <c r="XDD1" s="759"/>
      <c r="XDE1" s="759"/>
      <c r="XDF1" s="759"/>
      <c r="XDG1" s="759"/>
      <c r="XDH1" s="759"/>
      <c r="XDI1" s="759"/>
      <c r="XDJ1" s="759"/>
      <c r="XDK1" s="759"/>
      <c r="XDL1" s="759"/>
      <c r="XDM1" s="759"/>
      <c r="XDN1" s="759"/>
      <c r="XDO1" s="759"/>
      <c r="XDP1" s="759"/>
      <c r="XDQ1" s="759"/>
      <c r="XDR1" s="759"/>
      <c r="XDS1" s="759"/>
      <c r="XDT1" s="759"/>
      <c r="XDU1" s="759"/>
      <c r="XDV1" s="759"/>
      <c r="XDW1" s="759"/>
      <c r="XDX1" s="759"/>
      <c r="XDY1" s="759"/>
      <c r="XDZ1" s="759"/>
      <c r="XEA1" s="759"/>
      <c r="XEB1" s="759"/>
      <c r="XEC1" s="759"/>
      <c r="XED1" s="759"/>
      <c r="XEE1" s="759"/>
      <c r="XEF1" s="759"/>
      <c r="XEG1" s="759"/>
      <c r="XEH1" s="759"/>
      <c r="XEI1" s="759"/>
      <c r="XEJ1" s="759"/>
      <c r="XEK1" s="759"/>
      <c r="XEL1" s="759"/>
      <c r="XEM1" s="759"/>
      <c r="XEN1" s="759"/>
      <c r="XEO1" s="759"/>
      <c r="XEP1" s="759"/>
      <c r="XEQ1" s="759"/>
      <c r="XER1" s="759"/>
      <c r="XES1" s="759"/>
      <c r="XET1" s="759"/>
      <c r="XEU1" s="759"/>
      <c r="XEV1" s="759"/>
      <c r="XEW1" s="759"/>
      <c r="XEX1" s="759"/>
      <c r="XEY1" s="759"/>
      <c r="XEZ1" s="759"/>
      <c r="XFA1" s="759"/>
      <c r="XFB1" s="759"/>
      <c r="XFC1" s="759"/>
      <c r="XFD1" s="759"/>
    </row>
    <row r="2" spans="1:16384">
      <c r="A2" s="9"/>
      <c r="B2" s="9"/>
      <c r="C2" s="9"/>
      <c r="D2" s="9"/>
      <c r="E2" s="9"/>
      <c r="F2" s="9"/>
      <c r="G2" s="9"/>
      <c r="H2" s="9"/>
      <c r="I2" s="9"/>
    </row>
    <row r="3" spans="1:16384">
      <c r="A3" s="776" t="s">
        <v>423</v>
      </c>
      <c r="B3" s="776"/>
      <c r="C3" s="776"/>
      <c r="D3" s="776"/>
      <c r="E3" s="776"/>
      <c r="F3" s="776"/>
      <c r="G3" s="776"/>
      <c r="H3" s="776"/>
      <c r="I3" s="33"/>
      <c r="N3" s="71"/>
      <c r="O3" s="71"/>
    </row>
    <row r="4" spans="1:16384">
      <c r="A4" s="129" t="s">
        <v>617</v>
      </c>
      <c r="C4" s="166" t="s">
        <v>312</v>
      </c>
      <c r="D4" s="166" t="s">
        <v>313</v>
      </c>
      <c r="E4" s="166" t="s">
        <v>48</v>
      </c>
      <c r="F4" s="166" t="s">
        <v>49</v>
      </c>
      <c r="G4" s="166" t="s">
        <v>314</v>
      </c>
      <c r="H4" s="166"/>
      <c r="I4" s="83"/>
      <c r="N4" s="90"/>
      <c r="O4" s="90"/>
    </row>
    <row r="5" spans="1:16384">
      <c r="A5" s="129" t="s">
        <v>618</v>
      </c>
      <c r="C5" s="82">
        <v>9199</v>
      </c>
      <c r="D5" s="82">
        <v>36476</v>
      </c>
      <c r="E5" s="82">
        <v>67490</v>
      </c>
      <c r="F5" s="82">
        <v>73818</v>
      </c>
      <c r="G5" s="82">
        <v>13839</v>
      </c>
      <c r="H5" s="78">
        <v>200822</v>
      </c>
      <c r="I5" s="83"/>
      <c r="N5" s="90"/>
      <c r="O5" s="90"/>
    </row>
    <row r="6" spans="1:16384">
      <c r="A6" s="129" t="s">
        <v>619</v>
      </c>
      <c r="C6" s="296">
        <f>C5/$H$5*100</f>
        <v>4.5806734321936844</v>
      </c>
      <c r="D6" s="296">
        <f>D5/$H$5*100</f>
        <v>18.16334863710151</v>
      </c>
      <c r="E6" s="296">
        <f>E5/$H$5*100</f>
        <v>33.606875740705696</v>
      </c>
      <c r="F6" s="296">
        <f>F5/$H$5*100</f>
        <v>36.757924928543687</v>
      </c>
      <c r="G6" s="296">
        <f>G5/$H$5*100</f>
        <v>6.8911772614554181</v>
      </c>
      <c r="H6" s="167">
        <f>SUM(C6:G6)</f>
        <v>100</v>
      </c>
      <c r="I6" s="83"/>
      <c r="N6" s="72"/>
      <c r="O6" s="72"/>
    </row>
    <row r="7" spans="1:16384">
      <c r="A7" s="135"/>
      <c r="B7" s="135"/>
      <c r="C7" s="135"/>
      <c r="D7" s="135"/>
      <c r="E7" s="135"/>
      <c r="F7" s="135"/>
      <c r="G7" s="9"/>
      <c r="H7" s="9"/>
      <c r="I7" s="9"/>
      <c r="N7" s="61"/>
      <c r="O7" s="61"/>
      <c r="P7" s="61"/>
    </row>
    <row r="8" spans="1:16384">
      <c r="A8" s="135"/>
      <c r="B8" s="135"/>
      <c r="C8" s="135"/>
      <c r="D8" s="135"/>
      <c r="E8" s="135"/>
      <c r="F8" s="135"/>
      <c r="G8" s="9"/>
      <c r="H8" s="9"/>
      <c r="I8" s="9"/>
    </row>
    <row r="9" spans="1:16384">
      <c r="A9" s="9"/>
      <c r="B9" s="83"/>
      <c r="C9" s="83"/>
      <c r="D9" s="297"/>
      <c r="E9" s="297"/>
      <c r="F9" s="297"/>
      <c r="G9" s="9"/>
      <c r="H9" s="9"/>
      <c r="I9" s="9"/>
    </row>
    <row r="10" spans="1:16384">
      <c r="A10" s="9"/>
      <c r="B10" s="83"/>
      <c r="C10" s="83"/>
      <c r="D10" s="297"/>
      <c r="E10" s="297"/>
      <c r="F10" s="297"/>
      <c r="G10" s="9"/>
      <c r="H10" s="9"/>
      <c r="I10" s="9"/>
    </row>
    <row r="11" spans="1:16384">
      <c r="A11" s="9"/>
      <c r="B11" s="83"/>
      <c r="C11" s="83"/>
      <c r="D11" s="297"/>
      <c r="E11" s="297"/>
      <c r="F11" s="297"/>
      <c r="G11" s="9"/>
      <c r="H11" s="9"/>
      <c r="I11" s="9"/>
    </row>
    <row r="12" spans="1:16384">
      <c r="A12" s="9"/>
      <c r="B12" s="298"/>
      <c r="C12" s="298"/>
      <c r="D12" s="298"/>
      <c r="E12" s="298"/>
      <c r="F12" s="298"/>
      <c r="G12" s="9"/>
      <c r="H12" s="9"/>
      <c r="I12" s="9"/>
    </row>
    <row r="13" spans="1:16384">
      <c r="A13" s="9"/>
      <c r="B13" s="9"/>
      <c r="C13" s="9"/>
      <c r="D13" s="9"/>
      <c r="E13" s="9"/>
      <c r="F13" s="9"/>
      <c r="G13" s="9"/>
      <c r="H13" s="9"/>
      <c r="I13" s="9"/>
    </row>
    <row r="14" spans="1:16384">
      <c r="A14" s="9"/>
      <c r="B14" s="9"/>
      <c r="C14" s="9"/>
      <c r="D14" s="9"/>
      <c r="E14" s="9"/>
      <c r="F14" s="9"/>
      <c r="G14" s="9"/>
      <c r="H14" s="9"/>
      <c r="I14" s="9"/>
    </row>
    <row r="15" spans="1:16384">
      <c r="A15" s="9"/>
      <c r="B15" s="9"/>
      <c r="C15" s="9"/>
      <c r="D15" s="9"/>
      <c r="E15" s="9"/>
      <c r="F15" s="9"/>
      <c r="G15" s="9"/>
      <c r="H15" s="9"/>
      <c r="I15" s="9"/>
    </row>
    <row r="16" spans="1:16384">
      <c r="A16" s="9"/>
      <c r="B16" s="9"/>
      <c r="C16" s="9"/>
      <c r="D16" s="9"/>
      <c r="E16" s="9"/>
      <c r="F16" s="9"/>
      <c r="G16" s="9"/>
      <c r="H16" s="9"/>
      <c r="I16" s="9"/>
    </row>
    <row r="17" spans="1:13">
      <c r="A17" s="9"/>
      <c r="B17" s="9"/>
      <c r="C17" s="9"/>
      <c r="D17" s="9"/>
      <c r="E17" s="9"/>
      <c r="F17" s="9"/>
      <c r="G17" s="9"/>
      <c r="H17" s="9"/>
      <c r="I17" s="9"/>
    </row>
    <row r="18" spans="1:13">
      <c r="A18" s="9"/>
      <c r="B18" s="9"/>
      <c r="C18" s="9"/>
      <c r="D18" s="9"/>
      <c r="E18" s="9"/>
      <c r="F18" s="9"/>
      <c r="G18" s="9"/>
      <c r="H18" s="9"/>
      <c r="I18" s="9"/>
    </row>
    <row r="19" spans="1:13">
      <c r="A19" s="9"/>
      <c r="B19" s="9"/>
      <c r="C19" s="9"/>
      <c r="D19" s="9"/>
      <c r="E19" s="9"/>
      <c r="F19" s="9"/>
      <c r="G19" s="9"/>
      <c r="H19" s="9"/>
      <c r="I19" s="9"/>
    </row>
    <row r="20" spans="1:13">
      <c r="A20" s="9"/>
      <c r="B20" s="9"/>
      <c r="C20" s="9"/>
      <c r="D20" s="9"/>
      <c r="E20" s="9"/>
      <c r="F20" s="9"/>
      <c r="G20" s="9"/>
      <c r="H20" s="9"/>
      <c r="I20" s="9"/>
    </row>
    <row r="21" spans="1:13">
      <c r="A21" s="9"/>
      <c r="B21" s="9"/>
      <c r="C21" s="9"/>
      <c r="D21" s="9"/>
      <c r="E21" s="9"/>
      <c r="F21" s="9"/>
      <c r="G21" s="9"/>
      <c r="H21" s="9"/>
      <c r="I21" s="9"/>
    </row>
    <row r="22" spans="1:13">
      <c r="A22" s="9"/>
      <c r="B22" s="9"/>
      <c r="C22" s="9"/>
      <c r="D22" s="9"/>
      <c r="E22" s="9"/>
      <c r="F22" s="9"/>
      <c r="G22" s="9"/>
      <c r="H22" s="9"/>
      <c r="I22" s="9"/>
    </row>
    <row r="23" spans="1:13">
      <c r="A23" s="9"/>
      <c r="B23" s="9"/>
      <c r="C23" s="9"/>
      <c r="D23" s="9"/>
      <c r="E23" s="9"/>
      <c r="F23" s="9"/>
      <c r="G23" s="9"/>
      <c r="H23" s="9"/>
      <c r="I23" s="9"/>
    </row>
    <row r="24" spans="1:13">
      <c r="A24" s="9"/>
      <c r="B24" s="9"/>
      <c r="C24" s="9"/>
      <c r="D24" s="9"/>
      <c r="E24" s="9"/>
      <c r="F24" s="9"/>
      <c r="G24" s="9"/>
      <c r="H24" s="9"/>
      <c r="I24" s="9"/>
    </row>
    <row r="25" spans="1:13">
      <c r="A25" s="9"/>
      <c r="B25" s="9"/>
      <c r="C25" s="9"/>
      <c r="D25" s="9"/>
      <c r="E25" s="9"/>
      <c r="F25" s="9"/>
      <c r="G25" s="9"/>
      <c r="H25" s="9"/>
      <c r="I25" s="9"/>
    </row>
    <row r="26" spans="1:13">
      <c r="A26" s="9"/>
      <c r="B26" s="9"/>
      <c r="C26" s="9"/>
      <c r="D26" s="9"/>
      <c r="E26" s="9"/>
      <c r="F26" s="9"/>
      <c r="G26" s="9"/>
      <c r="H26" s="9"/>
      <c r="I26" s="9"/>
    </row>
    <row r="27" spans="1:13" s="71" customFormat="1">
      <c r="A27" s="479" t="s">
        <v>646</v>
      </c>
      <c r="B27" s="129"/>
      <c r="C27" s="33"/>
      <c r="D27" s="33"/>
      <c r="E27" s="33"/>
      <c r="F27" s="33"/>
      <c r="G27" s="33"/>
      <c r="H27" s="33"/>
      <c r="I27" s="33"/>
      <c r="J27" s="90"/>
      <c r="K27" s="90"/>
      <c r="L27" s="90"/>
      <c r="M27" s="90"/>
    </row>
    <row r="28" spans="1:13">
      <c r="A28" s="9"/>
      <c r="B28" s="9"/>
      <c r="C28" s="9"/>
      <c r="D28" s="9"/>
      <c r="E28" s="9"/>
      <c r="F28" s="9"/>
      <c r="G28" s="9"/>
      <c r="H28" s="9"/>
      <c r="I28" s="9"/>
    </row>
    <row r="29" spans="1:13" s="60" customFormat="1" ht="18.75">
      <c r="A29" s="776" t="s">
        <v>607</v>
      </c>
      <c r="B29" s="776"/>
      <c r="C29" s="776"/>
      <c r="D29" s="776"/>
      <c r="E29" s="776"/>
      <c r="F29" s="776"/>
      <c r="G29" s="776"/>
      <c r="H29" s="776"/>
      <c r="I29" s="64"/>
      <c r="J29" s="90"/>
      <c r="K29" s="90"/>
      <c r="L29" s="90"/>
      <c r="M29" s="90"/>
    </row>
    <row r="30" spans="1:13">
      <c r="A30" s="129" t="s">
        <v>441</v>
      </c>
      <c r="B30" s="166"/>
      <c r="C30" s="166"/>
      <c r="D30" s="166"/>
      <c r="E30" s="166"/>
      <c r="F30" s="166"/>
      <c r="G30" s="9"/>
      <c r="H30" s="9"/>
      <c r="I30" s="9"/>
    </row>
    <row r="31" spans="1:13">
      <c r="A31" s="166"/>
      <c r="B31" s="166"/>
      <c r="C31" s="166"/>
      <c r="D31" s="166"/>
      <c r="E31" s="166"/>
      <c r="F31" s="166"/>
      <c r="G31" s="9"/>
      <c r="H31" s="9"/>
      <c r="I31" s="9"/>
    </row>
    <row r="32" spans="1:13">
      <c r="A32" s="166"/>
      <c r="B32" s="166" t="s">
        <v>125</v>
      </c>
      <c r="C32" s="166" t="s">
        <v>50</v>
      </c>
      <c r="D32" s="166" t="s">
        <v>125</v>
      </c>
      <c r="E32" s="166" t="s">
        <v>50</v>
      </c>
      <c r="F32" s="166"/>
      <c r="G32" s="9"/>
      <c r="H32" s="9"/>
      <c r="I32" s="9"/>
    </row>
    <row r="33" spans="1:13">
      <c r="A33" s="166">
        <v>2010</v>
      </c>
      <c r="B33" s="167">
        <v>144268</v>
      </c>
      <c r="C33" s="167">
        <v>368894</v>
      </c>
      <c r="D33" s="173">
        <v>100.0631168633</v>
      </c>
      <c r="E33" s="173">
        <v>100.68150121316501</v>
      </c>
      <c r="F33" s="166"/>
      <c r="G33" s="9"/>
      <c r="H33" s="9"/>
      <c r="I33" s="665">
        <v>2008</v>
      </c>
      <c r="J33" s="667">
        <v>144177</v>
      </c>
      <c r="K33" s="667">
        <v>366397</v>
      </c>
      <c r="L33" s="665">
        <v>100</v>
      </c>
      <c r="M33" s="665">
        <v>100</v>
      </c>
    </row>
    <row r="34" spans="1:13">
      <c r="A34" s="166">
        <v>2011</v>
      </c>
      <c r="B34" s="167">
        <v>147563</v>
      </c>
      <c r="C34" s="167">
        <v>370096</v>
      </c>
      <c r="D34" s="173">
        <f t="shared" ref="D34:D45" si="0">$B34/($J$33/100)</f>
        <v>102.34850218828245</v>
      </c>
      <c r="E34" s="173">
        <f t="shared" ref="E34:E45" si="1">$C34/($K$33/100)</f>
        <v>101.00956066780023</v>
      </c>
      <c r="F34" s="166"/>
      <c r="G34" s="9"/>
      <c r="H34" s="9"/>
      <c r="I34" s="215"/>
      <c r="J34" s="299"/>
      <c r="K34" s="299"/>
      <c r="L34" s="244"/>
      <c r="M34" s="244"/>
    </row>
    <row r="35" spans="1:13">
      <c r="A35" s="166">
        <v>2012</v>
      </c>
      <c r="B35" s="167">
        <v>149596</v>
      </c>
      <c r="C35" s="167">
        <v>373294</v>
      </c>
      <c r="D35" s="173">
        <f t="shared" si="0"/>
        <v>103.75857452991809</v>
      </c>
      <c r="E35" s="173">
        <f t="shared" si="1"/>
        <v>101.88238440816929</v>
      </c>
      <c r="F35" s="166"/>
      <c r="G35" s="401"/>
      <c r="H35" s="401"/>
      <c r="I35" s="9"/>
    </row>
    <row r="36" spans="1:13">
      <c r="A36" s="166">
        <v>2013</v>
      </c>
      <c r="B36" s="167">
        <v>151564</v>
      </c>
      <c r="C36" s="167">
        <v>375263</v>
      </c>
      <c r="D36" s="173">
        <f t="shared" si="0"/>
        <v>105.12356339776802</v>
      </c>
      <c r="E36" s="173">
        <f t="shared" si="1"/>
        <v>102.41977963793373</v>
      </c>
      <c r="F36" s="166"/>
      <c r="G36" s="9"/>
      <c r="H36" s="9"/>
      <c r="I36" s="9"/>
    </row>
    <row r="37" spans="1:13">
      <c r="A37" s="166">
        <v>2014</v>
      </c>
      <c r="B37" s="167">
        <v>153955</v>
      </c>
      <c r="C37" s="167">
        <v>378380</v>
      </c>
      <c r="D37" s="173">
        <f t="shared" si="0"/>
        <v>106.78194164117717</v>
      </c>
      <c r="E37" s="173">
        <f t="shared" si="1"/>
        <v>103.27049621039474</v>
      </c>
      <c r="F37" s="166"/>
      <c r="G37" s="9"/>
      <c r="H37" s="9"/>
      <c r="I37" s="9"/>
    </row>
    <row r="38" spans="1:13">
      <c r="A38" s="166">
        <v>2015</v>
      </c>
      <c r="B38" s="167">
        <v>156506</v>
      </c>
      <c r="C38" s="167">
        <v>382552</v>
      </c>
      <c r="D38" s="173">
        <f t="shared" si="0"/>
        <v>108.55129458928955</v>
      </c>
      <c r="E38" s="173">
        <f t="shared" si="1"/>
        <v>104.40915182165793</v>
      </c>
      <c r="F38" s="166"/>
      <c r="G38" s="9"/>
      <c r="H38" s="9"/>
      <c r="I38" s="9"/>
    </row>
    <row r="39" spans="1:13">
      <c r="A39" s="166">
        <v>2016</v>
      </c>
      <c r="B39" s="167">
        <v>159246</v>
      </c>
      <c r="C39" s="167">
        <v>388110</v>
      </c>
      <c r="D39" s="173">
        <f t="shared" si="0"/>
        <v>110.45173640733266</v>
      </c>
      <c r="E39" s="173">
        <f t="shared" si="1"/>
        <v>105.92608563934749</v>
      </c>
      <c r="F39" s="166"/>
      <c r="G39" s="9"/>
      <c r="H39" s="9"/>
      <c r="I39" s="9"/>
    </row>
    <row r="40" spans="1:13">
      <c r="A40" s="166">
        <v>2017</v>
      </c>
      <c r="B40" s="167">
        <v>162343</v>
      </c>
      <c r="C40" s="167">
        <v>391489</v>
      </c>
      <c r="D40" s="173">
        <f t="shared" si="0"/>
        <v>112.59979053524488</v>
      </c>
      <c r="E40" s="173">
        <f t="shared" si="1"/>
        <v>106.84830934751103</v>
      </c>
      <c r="F40" s="166"/>
      <c r="G40" s="9"/>
      <c r="H40" s="9"/>
      <c r="I40" s="9"/>
    </row>
    <row r="41" spans="1:13">
      <c r="A41" s="166">
        <v>2018</v>
      </c>
      <c r="B41" s="167">
        <v>166286</v>
      </c>
      <c r="C41" s="167">
        <v>394126</v>
      </c>
      <c r="D41" s="173">
        <f t="shared" si="0"/>
        <v>115.33462341427551</v>
      </c>
      <c r="E41" s="173">
        <f t="shared" si="1"/>
        <v>107.56802048051703</v>
      </c>
      <c r="F41" s="166"/>
      <c r="G41" s="9"/>
      <c r="H41" s="9"/>
      <c r="I41" s="9"/>
    </row>
    <row r="42" spans="1:13">
      <c r="A42" s="166">
        <v>2019</v>
      </c>
      <c r="B42" s="167">
        <v>168371</v>
      </c>
      <c r="C42" s="167">
        <v>397003</v>
      </c>
      <c r="D42" s="173">
        <f t="shared" si="0"/>
        <v>116.7807625349397</v>
      </c>
      <c r="E42" s="173">
        <f t="shared" si="1"/>
        <v>108.35323433325055</v>
      </c>
      <c r="F42" s="166"/>
      <c r="G42" s="9"/>
      <c r="H42" s="9"/>
      <c r="I42" s="9"/>
    </row>
    <row r="43" spans="1:13">
      <c r="A43" s="129">
        <v>2020</v>
      </c>
      <c r="B43" s="150">
        <v>165001</v>
      </c>
      <c r="C43" s="150">
        <v>399424</v>
      </c>
      <c r="D43" s="173">
        <f t="shared" si="0"/>
        <v>114.44335781712756</v>
      </c>
      <c r="E43" s="173">
        <f t="shared" si="1"/>
        <v>109.01399301850179</v>
      </c>
      <c r="F43" s="166"/>
      <c r="G43" s="9"/>
      <c r="H43" s="9"/>
      <c r="I43" s="9"/>
    </row>
    <row r="44" spans="1:13">
      <c r="A44" s="129">
        <v>2021</v>
      </c>
      <c r="B44" s="150">
        <v>167196</v>
      </c>
      <c r="C44" s="150">
        <v>401438</v>
      </c>
      <c r="D44" s="173">
        <f t="shared" si="0"/>
        <v>115.96579204727523</v>
      </c>
      <c r="E44" s="173">
        <f t="shared" si="1"/>
        <v>109.56367000821514</v>
      </c>
      <c r="F44" s="166"/>
      <c r="G44" s="9"/>
      <c r="H44" s="9"/>
      <c r="I44" s="9"/>
    </row>
    <row r="45" spans="1:13">
      <c r="A45" s="33">
        <v>2022</v>
      </c>
      <c r="B45" s="82">
        <v>171644</v>
      </c>
      <c r="C45" s="82">
        <v>405420</v>
      </c>
      <c r="D45" s="173">
        <f t="shared" si="0"/>
        <v>119.05088883802549</v>
      </c>
      <c r="E45" s="173">
        <f t="shared" si="1"/>
        <v>110.65046929969405</v>
      </c>
      <c r="F45" s="166"/>
      <c r="G45" s="9"/>
      <c r="H45" s="9"/>
      <c r="I45" s="9"/>
    </row>
    <row r="46" spans="1:13">
      <c r="F46" s="166"/>
      <c r="G46" s="9"/>
      <c r="H46" s="9"/>
      <c r="I46" s="9"/>
    </row>
    <row r="47" spans="1:13">
      <c r="F47" s="166"/>
      <c r="G47" s="9"/>
      <c r="H47" s="9"/>
      <c r="I47" s="9"/>
    </row>
    <row r="48" spans="1:13">
      <c r="A48" s="166"/>
      <c r="B48" s="166"/>
      <c r="C48" s="166"/>
      <c r="D48" s="166"/>
      <c r="E48" s="166"/>
      <c r="F48" s="166"/>
      <c r="G48" s="9"/>
      <c r="H48" s="9"/>
      <c r="I48" s="9"/>
    </row>
    <row r="49" spans="1:9">
      <c r="A49" s="648"/>
      <c r="B49" s="648" t="s">
        <v>125</v>
      </c>
      <c r="C49" s="648" t="s">
        <v>50</v>
      </c>
      <c r="D49" s="166"/>
      <c r="E49" s="166"/>
      <c r="F49" s="166"/>
      <c r="G49" s="9"/>
      <c r="H49" s="9"/>
      <c r="I49" s="9"/>
    </row>
    <row r="50" spans="1:9">
      <c r="A50" s="648">
        <v>2009</v>
      </c>
      <c r="B50" s="712">
        <v>98.7</v>
      </c>
      <c r="C50" s="712">
        <v>100.3</v>
      </c>
      <c r="D50" s="166"/>
      <c r="E50" s="166"/>
      <c r="F50" s="166"/>
      <c r="G50" s="9"/>
      <c r="H50" s="9"/>
      <c r="I50" s="9"/>
    </row>
    <row r="51" spans="1:9">
      <c r="A51" s="648">
        <v>2010</v>
      </c>
      <c r="B51" s="712">
        <v>100.1</v>
      </c>
      <c r="C51" s="712">
        <v>100.7</v>
      </c>
      <c r="D51" s="166"/>
      <c r="E51" s="166"/>
      <c r="F51" s="166"/>
      <c r="G51" s="9"/>
      <c r="H51" s="9"/>
      <c r="I51" s="9"/>
    </row>
    <row r="52" spans="1:9">
      <c r="A52" s="648">
        <v>2011</v>
      </c>
      <c r="B52" s="712">
        <v>102.3</v>
      </c>
      <c r="C52" s="712">
        <v>101</v>
      </c>
      <c r="D52" s="166"/>
      <c r="E52" s="166"/>
      <c r="F52" s="166"/>
      <c r="G52" s="9"/>
      <c r="H52" s="9"/>
      <c r="I52" s="9"/>
    </row>
    <row r="53" spans="1:9">
      <c r="A53" s="648">
        <v>2012</v>
      </c>
      <c r="B53" s="712">
        <v>103.8</v>
      </c>
      <c r="C53" s="712">
        <v>101.4</v>
      </c>
      <c r="D53" s="166"/>
      <c r="E53" s="166"/>
      <c r="F53" s="166"/>
      <c r="G53" s="9"/>
      <c r="H53" s="9"/>
      <c r="I53" s="9"/>
    </row>
    <row r="54" spans="1:9">
      <c r="A54" s="648">
        <v>2013</v>
      </c>
      <c r="B54" s="712">
        <v>105.1</v>
      </c>
      <c r="C54" s="712">
        <v>102</v>
      </c>
      <c r="D54" s="166"/>
      <c r="E54" s="166"/>
      <c r="F54" s="166"/>
      <c r="G54" s="9"/>
      <c r="H54" s="9"/>
      <c r="I54" s="9"/>
    </row>
    <row r="55" spans="1:9" ht="17.25" customHeight="1">
      <c r="A55" s="648">
        <v>2014</v>
      </c>
      <c r="B55" s="712">
        <v>106.8</v>
      </c>
      <c r="C55" s="712">
        <v>103.3</v>
      </c>
      <c r="D55" s="166"/>
      <c r="E55" s="166"/>
      <c r="F55" s="166"/>
      <c r="G55" s="9"/>
      <c r="H55" s="9"/>
      <c r="I55" s="9"/>
    </row>
    <row r="56" spans="1:9">
      <c r="A56" s="648">
        <v>2015</v>
      </c>
      <c r="B56" s="712">
        <v>108.6</v>
      </c>
      <c r="C56" s="712">
        <v>104.4</v>
      </c>
      <c r="D56" s="166"/>
      <c r="E56" s="166"/>
      <c r="F56" s="166"/>
      <c r="G56" s="9"/>
      <c r="H56" s="9"/>
      <c r="I56" s="9"/>
    </row>
    <row r="57" spans="1:9">
      <c r="A57" s="648">
        <v>2016</v>
      </c>
      <c r="B57" s="712">
        <v>110.5</v>
      </c>
      <c r="C57" s="712">
        <v>105.9</v>
      </c>
      <c r="D57" s="166"/>
      <c r="E57" s="166"/>
      <c r="F57" s="166"/>
      <c r="G57" s="9"/>
      <c r="H57" s="9"/>
      <c r="I57" s="9"/>
    </row>
    <row r="58" spans="1:9">
      <c r="A58" s="648">
        <v>2017</v>
      </c>
      <c r="B58" s="712">
        <v>112.6</v>
      </c>
      <c r="C58" s="712">
        <v>106.8</v>
      </c>
      <c r="D58" s="166"/>
      <c r="E58" s="166"/>
      <c r="F58" s="166"/>
      <c r="G58" s="9"/>
      <c r="H58" s="9"/>
      <c r="I58" s="9"/>
    </row>
    <row r="59" spans="1:9">
      <c r="A59" s="648">
        <v>2018</v>
      </c>
      <c r="B59" s="712">
        <v>115.3</v>
      </c>
      <c r="C59" s="712">
        <v>107.6</v>
      </c>
      <c r="D59" s="9"/>
      <c r="E59" s="9"/>
      <c r="F59" s="9"/>
      <c r="G59" s="9"/>
      <c r="H59" s="9"/>
      <c r="I59" s="9"/>
    </row>
    <row r="60" spans="1:9">
      <c r="A60" s="648">
        <v>2019</v>
      </c>
      <c r="B60" s="648">
        <v>116.8</v>
      </c>
      <c r="C60" s="648">
        <v>108.4</v>
      </c>
      <c r="D60" s="9"/>
      <c r="E60" s="9"/>
      <c r="F60" s="9"/>
      <c r="G60" s="9"/>
      <c r="H60" s="9"/>
      <c r="I60" s="9"/>
    </row>
    <row r="61" spans="1:9">
      <c r="A61" s="648">
        <v>2020</v>
      </c>
      <c r="B61" s="648">
        <v>114.4</v>
      </c>
      <c r="C61" s="712">
        <v>109</v>
      </c>
      <c r="D61" s="9"/>
      <c r="E61" s="9"/>
      <c r="F61" s="9"/>
      <c r="G61" s="9"/>
      <c r="H61" s="9"/>
      <c r="I61" s="9"/>
    </row>
    <row r="62" spans="1:9">
      <c r="A62" s="648">
        <v>2021</v>
      </c>
      <c r="B62" s="712">
        <v>116</v>
      </c>
      <c r="C62" s="712">
        <v>109.6</v>
      </c>
      <c r="D62" s="9"/>
      <c r="E62" s="9"/>
      <c r="F62" s="9"/>
      <c r="G62" s="9"/>
      <c r="H62" s="9"/>
      <c r="I62" s="9"/>
    </row>
    <row r="63" spans="1:9">
      <c r="A63" s="648">
        <v>2022</v>
      </c>
      <c r="B63" s="648">
        <v>119.1</v>
      </c>
      <c r="C63" s="648">
        <v>110.7</v>
      </c>
      <c r="D63" s="9"/>
      <c r="E63" s="9"/>
      <c r="F63" s="9"/>
      <c r="G63" s="9"/>
      <c r="H63" s="9"/>
      <c r="I63" s="9"/>
    </row>
    <row r="64" spans="1:9">
      <c r="A64" s="9"/>
      <c r="B64" s="9"/>
      <c r="C64" s="9"/>
      <c r="D64" s="9"/>
      <c r="E64" s="9"/>
      <c r="F64" s="9"/>
      <c r="G64" s="9"/>
      <c r="H64" s="9"/>
      <c r="I64" s="9"/>
    </row>
    <row r="65" spans="1:14">
      <c r="A65" s="498" t="s">
        <v>563</v>
      </c>
      <c r="B65" s="498"/>
      <c r="C65" s="295"/>
      <c r="D65" s="295"/>
      <c r="E65" s="295"/>
      <c r="F65" s="295"/>
      <c r="G65" s="295"/>
      <c r="H65" s="295"/>
      <c r="I65" s="295"/>
    </row>
    <row r="66" spans="1:14">
      <c r="A66" s="66" t="s">
        <v>717</v>
      </c>
      <c r="B66" s="9"/>
      <c r="C66" s="9"/>
      <c r="D66" s="9"/>
      <c r="E66" s="9"/>
      <c r="F66" s="9"/>
      <c r="G66" s="9"/>
      <c r="H66" s="9"/>
      <c r="I66" s="9"/>
    </row>
    <row r="67" spans="1:14">
      <c r="A67" s="9"/>
      <c r="B67" s="9"/>
      <c r="C67" s="9"/>
      <c r="D67" s="9"/>
      <c r="E67" s="9"/>
      <c r="F67" s="9"/>
      <c r="G67" s="9"/>
      <c r="H67" s="9"/>
      <c r="I67" s="9"/>
    </row>
    <row r="68" spans="1:14">
      <c r="A68" s="9"/>
      <c r="B68" s="9"/>
      <c r="C68" s="9"/>
      <c r="D68" s="9"/>
      <c r="E68" s="9"/>
      <c r="F68" s="9"/>
      <c r="G68" s="9"/>
      <c r="H68" s="9"/>
      <c r="I68" s="9"/>
    </row>
    <row r="69" spans="1:14">
      <c r="A69" s="9"/>
      <c r="B69" s="9"/>
      <c r="C69" s="9"/>
      <c r="D69" s="9"/>
      <c r="E69" s="9"/>
      <c r="F69" s="9"/>
      <c r="G69" s="9"/>
      <c r="H69" s="9"/>
      <c r="I69" s="9"/>
    </row>
    <row r="71" spans="1:14">
      <c r="A71" s="9"/>
      <c r="B71" s="9"/>
      <c r="C71" s="9"/>
      <c r="D71" s="9"/>
      <c r="E71" s="9"/>
      <c r="F71" s="9"/>
      <c r="G71" s="9"/>
      <c r="H71" s="9"/>
      <c r="I71" s="9"/>
    </row>
    <row r="72" spans="1:14">
      <c r="E72" s="9"/>
      <c r="F72" s="9"/>
      <c r="G72" s="9"/>
      <c r="H72" s="9"/>
      <c r="I72" s="9"/>
    </row>
    <row r="73" spans="1:14">
      <c r="A73" s="9"/>
      <c r="B73" s="9"/>
      <c r="C73" s="9"/>
      <c r="D73" s="9"/>
      <c r="E73" s="9"/>
      <c r="F73" s="9"/>
      <c r="G73" s="9"/>
      <c r="H73" s="9"/>
      <c r="I73" s="9"/>
      <c r="L73" s="394"/>
      <c r="M73" s="394"/>
      <c r="N73" s="305"/>
    </row>
    <row r="74" spans="1:14">
      <c r="A74" s="9"/>
      <c r="B74" s="9"/>
      <c r="C74" s="9"/>
      <c r="D74" s="9"/>
      <c r="E74" s="9"/>
      <c r="F74" s="9"/>
      <c r="G74" s="9"/>
      <c r="H74" s="9"/>
      <c r="I74" s="9"/>
    </row>
    <row r="75" spans="1:14">
      <c r="A75" s="9"/>
      <c r="B75" s="9"/>
      <c r="C75" s="9"/>
      <c r="D75" s="9"/>
      <c r="E75" s="9"/>
      <c r="F75" s="9"/>
      <c r="G75" s="9"/>
      <c r="H75" s="9"/>
      <c r="I75" s="9"/>
    </row>
    <row r="77" spans="1:14">
      <c r="J77" s="82"/>
      <c r="K77" s="82"/>
    </row>
    <row r="78" spans="1:14">
      <c r="A78" s="33"/>
      <c r="B78" s="9"/>
      <c r="C78" s="9"/>
      <c r="D78" s="9"/>
      <c r="E78" s="9"/>
      <c r="F78" s="9"/>
      <c r="G78" s="9"/>
      <c r="H78" s="9"/>
      <c r="I78" s="9"/>
      <c r="J78" s="82"/>
      <c r="K78" s="82"/>
      <c r="L78" s="82"/>
      <c r="M78" s="82"/>
      <c r="N78" s="9"/>
    </row>
    <row r="79" spans="1:14">
      <c r="F79" s="9"/>
      <c r="G79" s="9"/>
      <c r="H79" s="9"/>
      <c r="I79" s="9"/>
      <c r="J79" s="82"/>
      <c r="K79" s="82"/>
      <c r="L79" s="82"/>
      <c r="M79" s="82"/>
      <c r="N79" s="9"/>
    </row>
    <row r="80" spans="1:14">
      <c r="A80" s="9"/>
      <c r="B80" s="9"/>
      <c r="C80" s="9"/>
      <c r="D80" s="9"/>
      <c r="E80" s="9"/>
      <c r="F80" s="9"/>
      <c r="G80" s="9"/>
      <c r="H80" s="9"/>
      <c r="I80" s="9"/>
      <c r="J80" s="82"/>
      <c r="K80" s="82"/>
      <c r="L80" s="82"/>
      <c r="M80" s="82"/>
      <c r="N80" s="9"/>
    </row>
  </sheetData>
  <customSheetViews>
    <customSheetView guid="{00BB8FC3-0B7F-4485-B1CD-FF164EC3970C}" scale="90" fitToPage="1">
      <selection activeCell="G36" sqref="G36"/>
      <rowBreaks count="1" manualBreakCount="1">
        <brk id="28" max="16383" man="1"/>
      </rowBreaks>
      <pageMargins left="0.7" right="0.7" top="0.78740157499999996" bottom="0.78740157499999996" header="0.3" footer="0.3"/>
      <pageSetup paperSize="9" scale="59" orientation="portrait" r:id="rId1"/>
    </customSheetView>
    <customSheetView guid="{5DDDE19F-F10F-4514-A83C-F71CDD7BE512}" scale="90" fitToPage="1">
      <selection activeCell="G36" sqref="G36"/>
      <rowBreaks count="1" manualBreakCount="1">
        <brk id="28" max="16383" man="1"/>
      </rowBreaks>
      <pageMargins left="0.7" right="0.7" top="0.78740157499999996" bottom="0.78740157499999996" header="0.3" footer="0.3"/>
      <pageSetup paperSize="9" scale="59" orientation="portrait" r:id="rId2"/>
    </customSheetView>
    <customSheetView guid="{9A6D0F5E-68D7-4772-8712-9975EE0A4B2C}" scale="90" fitToPage="1">
      <selection activeCell="G36" sqref="G36"/>
      <rowBreaks count="1" manualBreakCount="1">
        <brk id="28" max="16383" man="1"/>
      </rowBreaks>
      <pageMargins left="0.7" right="0.7" top="0.78740157499999996" bottom="0.78740157499999996" header="0.3" footer="0.3"/>
      <pageSetup paperSize="9" scale="59" orientation="portrait" r:id="rId3"/>
    </customSheetView>
  </customSheetViews>
  <mergeCells count="8191">
    <mergeCell ref="XFA1:XFB1"/>
    <mergeCell ref="XFC1:XFD1"/>
    <mergeCell ref="A1:H1"/>
    <mergeCell ref="A3:H3"/>
    <mergeCell ref="A29:H29"/>
    <mergeCell ref="XEO1:XEP1"/>
    <mergeCell ref="XEQ1:XER1"/>
    <mergeCell ref="XES1:XET1"/>
    <mergeCell ref="XEU1:XEV1"/>
    <mergeCell ref="XEW1:XEX1"/>
    <mergeCell ref="XEY1:XEZ1"/>
    <mergeCell ref="XEC1:XED1"/>
    <mergeCell ref="XEE1:XEF1"/>
    <mergeCell ref="XEG1:XEH1"/>
    <mergeCell ref="XEI1:XEJ1"/>
    <mergeCell ref="XEK1:XEL1"/>
    <mergeCell ref="XEM1:XEN1"/>
    <mergeCell ref="XDQ1:XDR1"/>
    <mergeCell ref="XDS1:XDT1"/>
    <mergeCell ref="XDU1:XDV1"/>
    <mergeCell ref="XDW1:XDX1"/>
    <mergeCell ref="XDY1:XDZ1"/>
    <mergeCell ref="XEA1:XEB1"/>
    <mergeCell ref="XDE1:XDF1"/>
    <mergeCell ref="XDG1:XDH1"/>
    <mergeCell ref="XDI1:XDJ1"/>
    <mergeCell ref="XDK1:XDL1"/>
    <mergeCell ref="XDM1:XDN1"/>
    <mergeCell ref="XDO1:XDP1"/>
    <mergeCell ref="XCS1:XCT1"/>
    <mergeCell ref="XCU1:XCV1"/>
    <mergeCell ref="XCW1:XCX1"/>
    <mergeCell ref="XCY1:XCZ1"/>
    <mergeCell ref="XDA1:XDB1"/>
    <mergeCell ref="XDC1:XDD1"/>
    <mergeCell ref="XCG1:XCH1"/>
    <mergeCell ref="XCI1:XCJ1"/>
    <mergeCell ref="XCK1:XCL1"/>
    <mergeCell ref="XCM1:XCN1"/>
    <mergeCell ref="XCO1:XCP1"/>
    <mergeCell ref="XCQ1:XCR1"/>
    <mergeCell ref="XBU1:XBV1"/>
    <mergeCell ref="XBW1:XBX1"/>
    <mergeCell ref="XBY1:XBZ1"/>
    <mergeCell ref="XCA1:XCB1"/>
    <mergeCell ref="XCC1:XCD1"/>
    <mergeCell ref="XCE1:XCF1"/>
    <mergeCell ref="XBI1:XBJ1"/>
    <mergeCell ref="XBK1:XBL1"/>
    <mergeCell ref="XBM1:XBN1"/>
    <mergeCell ref="XBO1:XBP1"/>
    <mergeCell ref="XBQ1:XBR1"/>
    <mergeCell ref="XBS1:XBT1"/>
    <mergeCell ref="XAW1:XAX1"/>
    <mergeCell ref="XAY1:XAZ1"/>
    <mergeCell ref="XBA1:XBB1"/>
    <mergeCell ref="XBC1:XBD1"/>
    <mergeCell ref="XBE1:XBF1"/>
    <mergeCell ref="XBG1:XBH1"/>
    <mergeCell ref="XAK1:XAL1"/>
    <mergeCell ref="XAM1:XAN1"/>
    <mergeCell ref="XAO1:XAP1"/>
    <mergeCell ref="XAQ1:XAR1"/>
    <mergeCell ref="XAS1:XAT1"/>
    <mergeCell ref="XAU1:XAV1"/>
    <mergeCell ref="WZY1:WZZ1"/>
    <mergeCell ref="XAA1:XAB1"/>
    <mergeCell ref="XAC1:XAD1"/>
    <mergeCell ref="XAE1:XAF1"/>
    <mergeCell ref="XAG1:XAH1"/>
    <mergeCell ref="XAI1:XAJ1"/>
    <mergeCell ref="WZM1:WZN1"/>
    <mergeCell ref="WZO1:WZP1"/>
    <mergeCell ref="WZQ1:WZR1"/>
    <mergeCell ref="WZS1:WZT1"/>
    <mergeCell ref="WZU1:WZV1"/>
    <mergeCell ref="WZW1:WZX1"/>
    <mergeCell ref="WZA1:WZB1"/>
    <mergeCell ref="WZC1:WZD1"/>
    <mergeCell ref="WZE1:WZF1"/>
    <mergeCell ref="WZG1:WZH1"/>
    <mergeCell ref="WZI1:WZJ1"/>
    <mergeCell ref="WZK1:WZL1"/>
    <mergeCell ref="WYO1:WYP1"/>
    <mergeCell ref="WYQ1:WYR1"/>
    <mergeCell ref="WYS1:WYT1"/>
    <mergeCell ref="WYU1:WYV1"/>
    <mergeCell ref="WYW1:WYX1"/>
    <mergeCell ref="WYY1:WYZ1"/>
    <mergeCell ref="WYC1:WYD1"/>
    <mergeCell ref="WYE1:WYF1"/>
    <mergeCell ref="WYG1:WYH1"/>
    <mergeCell ref="WYI1:WYJ1"/>
    <mergeCell ref="WYK1:WYL1"/>
    <mergeCell ref="WYM1:WYN1"/>
    <mergeCell ref="WXQ1:WXR1"/>
    <mergeCell ref="WXS1:WXT1"/>
    <mergeCell ref="WXU1:WXV1"/>
    <mergeCell ref="WXW1:WXX1"/>
    <mergeCell ref="WXY1:WXZ1"/>
    <mergeCell ref="WYA1:WYB1"/>
    <mergeCell ref="WXE1:WXF1"/>
    <mergeCell ref="WXG1:WXH1"/>
    <mergeCell ref="WXI1:WXJ1"/>
    <mergeCell ref="WXK1:WXL1"/>
    <mergeCell ref="WXM1:WXN1"/>
    <mergeCell ref="WXO1:WXP1"/>
    <mergeCell ref="WWS1:WWT1"/>
    <mergeCell ref="WWU1:WWV1"/>
    <mergeCell ref="WWW1:WWX1"/>
    <mergeCell ref="WWY1:WWZ1"/>
    <mergeCell ref="WXA1:WXB1"/>
    <mergeCell ref="WXC1:WXD1"/>
    <mergeCell ref="WWG1:WWH1"/>
    <mergeCell ref="WWI1:WWJ1"/>
    <mergeCell ref="WWK1:WWL1"/>
    <mergeCell ref="WWM1:WWN1"/>
    <mergeCell ref="WWO1:WWP1"/>
    <mergeCell ref="WWQ1:WWR1"/>
    <mergeCell ref="WVU1:WVV1"/>
    <mergeCell ref="WVW1:WVX1"/>
    <mergeCell ref="WVY1:WVZ1"/>
    <mergeCell ref="WWA1:WWB1"/>
    <mergeCell ref="WWC1:WWD1"/>
    <mergeCell ref="WWE1:WWF1"/>
    <mergeCell ref="WVI1:WVJ1"/>
    <mergeCell ref="WVK1:WVL1"/>
    <mergeCell ref="WVM1:WVN1"/>
    <mergeCell ref="WVO1:WVP1"/>
    <mergeCell ref="WVQ1:WVR1"/>
    <mergeCell ref="WVS1:WVT1"/>
    <mergeCell ref="WUW1:WUX1"/>
    <mergeCell ref="WUY1:WUZ1"/>
    <mergeCell ref="WVA1:WVB1"/>
    <mergeCell ref="WVC1:WVD1"/>
    <mergeCell ref="WVE1:WVF1"/>
    <mergeCell ref="WVG1:WVH1"/>
    <mergeCell ref="WUK1:WUL1"/>
    <mergeCell ref="WUM1:WUN1"/>
    <mergeCell ref="WUO1:WUP1"/>
    <mergeCell ref="WUQ1:WUR1"/>
    <mergeCell ref="WUS1:WUT1"/>
    <mergeCell ref="WUU1:WUV1"/>
    <mergeCell ref="WTY1:WTZ1"/>
    <mergeCell ref="WUA1:WUB1"/>
    <mergeCell ref="WUC1:WUD1"/>
    <mergeCell ref="WUE1:WUF1"/>
    <mergeCell ref="WUG1:WUH1"/>
    <mergeCell ref="WUI1:WUJ1"/>
    <mergeCell ref="WTM1:WTN1"/>
    <mergeCell ref="WTO1:WTP1"/>
    <mergeCell ref="WTQ1:WTR1"/>
    <mergeCell ref="WTS1:WTT1"/>
    <mergeCell ref="WTU1:WTV1"/>
    <mergeCell ref="WTW1:WTX1"/>
    <mergeCell ref="WTA1:WTB1"/>
    <mergeCell ref="WTC1:WTD1"/>
    <mergeCell ref="WTE1:WTF1"/>
    <mergeCell ref="WTG1:WTH1"/>
    <mergeCell ref="WTI1:WTJ1"/>
    <mergeCell ref="WTK1:WTL1"/>
    <mergeCell ref="WSO1:WSP1"/>
    <mergeCell ref="WSQ1:WSR1"/>
    <mergeCell ref="WSS1:WST1"/>
    <mergeCell ref="WSU1:WSV1"/>
    <mergeCell ref="WSW1:WSX1"/>
    <mergeCell ref="WSY1:WSZ1"/>
    <mergeCell ref="WSC1:WSD1"/>
    <mergeCell ref="WSE1:WSF1"/>
    <mergeCell ref="WSG1:WSH1"/>
    <mergeCell ref="WSI1:WSJ1"/>
    <mergeCell ref="WSK1:WSL1"/>
    <mergeCell ref="WSM1:WSN1"/>
    <mergeCell ref="WRQ1:WRR1"/>
    <mergeCell ref="WRS1:WRT1"/>
    <mergeCell ref="WRU1:WRV1"/>
    <mergeCell ref="WRW1:WRX1"/>
    <mergeCell ref="WRY1:WRZ1"/>
    <mergeCell ref="WSA1:WSB1"/>
    <mergeCell ref="WRE1:WRF1"/>
    <mergeCell ref="WRG1:WRH1"/>
    <mergeCell ref="WRI1:WRJ1"/>
    <mergeCell ref="WRK1:WRL1"/>
    <mergeCell ref="WRM1:WRN1"/>
    <mergeCell ref="WRO1:WRP1"/>
    <mergeCell ref="WQS1:WQT1"/>
    <mergeCell ref="WQU1:WQV1"/>
    <mergeCell ref="WQW1:WQX1"/>
    <mergeCell ref="WQY1:WQZ1"/>
    <mergeCell ref="WRA1:WRB1"/>
    <mergeCell ref="WRC1:WRD1"/>
    <mergeCell ref="WQG1:WQH1"/>
    <mergeCell ref="WQI1:WQJ1"/>
    <mergeCell ref="WQK1:WQL1"/>
    <mergeCell ref="WQM1:WQN1"/>
    <mergeCell ref="WQO1:WQP1"/>
    <mergeCell ref="WQQ1:WQR1"/>
    <mergeCell ref="WPU1:WPV1"/>
    <mergeCell ref="WPW1:WPX1"/>
    <mergeCell ref="WPY1:WPZ1"/>
    <mergeCell ref="WQA1:WQB1"/>
    <mergeCell ref="WQC1:WQD1"/>
    <mergeCell ref="WQE1:WQF1"/>
    <mergeCell ref="WPI1:WPJ1"/>
    <mergeCell ref="WPK1:WPL1"/>
    <mergeCell ref="WPM1:WPN1"/>
    <mergeCell ref="WPO1:WPP1"/>
    <mergeCell ref="WPQ1:WPR1"/>
    <mergeCell ref="WPS1:WPT1"/>
    <mergeCell ref="WOW1:WOX1"/>
    <mergeCell ref="WOY1:WOZ1"/>
    <mergeCell ref="WPA1:WPB1"/>
    <mergeCell ref="WPC1:WPD1"/>
    <mergeCell ref="WPE1:WPF1"/>
    <mergeCell ref="WPG1:WPH1"/>
    <mergeCell ref="WOK1:WOL1"/>
    <mergeCell ref="WOM1:WON1"/>
    <mergeCell ref="WOO1:WOP1"/>
    <mergeCell ref="WOQ1:WOR1"/>
    <mergeCell ref="WOS1:WOT1"/>
    <mergeCell ref="WOU1:WOV1"/>
    <mergeCell ref="WNY1:WNZ1"/>
    <mergeCell ref="WOA1:WOB1"/>
    <mergeCell ref="WOC1:WOD1"/>
    <mergeCell ref="WOE1:WOF1"/>
    <mergeCell ref="WOG1:WOH1"/>
    <mergeCell ref="WOI1:WOJ1"/>
    <mergeCell ref="WNM1:WNN1"/>
    <mergeCell ref="WNO1:WNP1"/>
    <mergeCell ref="WNQ1:WNR1"/>
    <mergeCell ref="WNS1:WNT1"/>
    <mergeCell ref="WNU1:WNV1"/>
    <mergeCell ref="WNW1:WNX1"/>
    <mergeCell ref="WNA1:WNB1"/>
    <mergeCell ref="WNC1:WND1"/>
    <mergeCell ref="WNE1:WNF1"/>
    <mergeCell ref="WNG1:WNH1"/>
    <mergeCell ref="WNI1:WNJ1"/>
    <mergeCell ref="WNK1:WNL1"/>
    <mergeCell ref="WMO1:WMP1"/>
    <mergeCell ref="WMQ1:WMR1"/>
    <mergeCell ref="WMS1:WMT1"/>
    <mergeCell ref="WMU1:WMV1"/>
    <mergeCell ref="WMW1:WMX1"/>
    <mergeCell ref="WMY1:WMZ1"/>
    <mergeCell ref="WMC1:WMD1"/>
    <mergeCell ref="WME1:WMF1"/>
    <mergeCell ref="WMG1:WMH1"/>
    <mergeCell ref="WMI1:WMJ1"/>
    <mergeCell ref="WMK1:WML1"/>
    <mergeCell ref="WMM1:WMN1"/>
    <mergeCell ref="WLQ1:WLR1"/>
    <mergeCell ref="WLS1:WLT1"/>
    <mergeCell ref="WLU1:WLV1"/>
    <mergeCell ref="WLW1:WLX1"/>
    <mergeCell ref="WLY1:WLZ1"/>
    <mergeCell ref="WMA1:WMB1"/>
    <mergeCell ref="WLE1:WLF1"/>
    <mergeCell ref="WLG1:WLH1"/>
    <mergeCell ref="WLI1:WLJ1"/>
    <mergeCell ref="WLK1:WLL1"/>
    <mergeCell ref="WLM1:WLN1"/>
    <mergeCell ref="WLO1:WLP1"/>
    <mergeCell ref="WKS1:WKT1"/>
    <mergeCell ref="WKU1:WKV1"/>
    <mergeCell ref="WKW1:WKX1"/>
    <mergeCell ref="WKY1:WKZ1"/>
    <mergeCell ref="WLA1:WLB1"/>
    <mergeCell ref="WLC1:WLD1"/>
    <mergeCell ref="WKG1:WKH1"/>
    <mergeCell ref="WKI1:WKJ1"/>
    <mergeCell ref="WKK1:WKL1"/>
    <mergeCell ref="WKM1:WKN1"/>
    <mergeCell ref="WKO1:WKP1"/>
    <mergeCell ref="WKQ1:WKR1"/>
    <mergeCell ref="WJU1:WJV1"/>
    <mergeCell ref="WJW1:WJX1"/>
    <mergeCell ref="WJY1:WJZ1"/>
    <mergeCell ref="WKA1:WKB1"/>
    <mergeCell ref="WKC1:WKD1"/>
    <mergeCell ref="WKE1:WKF1"/>
    <mergeCell ref="WJI1:WJJ1"/>
    <mergeCell ref="WJK1:WJL1"/>
    <mergeCell ref="WJM1:WJN1"/>
    <mergeCell ref="WJO1:WJP1"/>
    <mergeCell ref="WJQ1:WJR1"/>
    <mergeCell ref="WJS1:WJT1"/>
    <mergeCell ref="WIW1:WIX1"/>
    <mergeCell ref="WIY1:WIZ1"/>
    <mergeCell ref="WJA1:WJB1"/>
    <mergeCell ref="WJC1:WJD1"/>
    <mergeCell ref="WJE1:WJF1"/>
    <mergeCell ref="WJG1:WJH1"/>
    <mergeCell ref="WIK1:WIL1"/>
    <mergeCell ref="WIM1:WIN1"/>
    <mergeCell ref="WIO1:WIP1"/>
    <mergeCell ref="WIQ1:WIR1"/>
    <mergeCell ref="WIS1:WIT1"/>
    <mergeCell ref="WIU1:WIV1"/>
    <mergeCell ref="WHY1:WHZ1"/>
    <mergeCell ref="WIA1:WIB1"/>
    <mergeCell ref="WIC1:WID1"/>
    <mergeCell ref="WIE1:WIF1"/>
    <mergeCell ref="WIG1:WIH1"/>
    <mergeCell ref="WII1:WIJ1"/>
    <mergeCell ref="WHM1:WHN1"/>
    <mergeCell ref="WHO1:WHP1"/>
    <mergeCell ref="WHQ1:WHR1"/>
    <mergeCell ref="WHS1:WHT1"/>
    <mergeCell ref="WHU1:WHV1"/>
    <mergeCell ref="WHW1:WHX1"/>
    <mergeCell ref="WHA1:WHB1"/>
    <mergeCell ref="WHC1:WHD1"/>
    <mergeCell ref="WHE1:WHF1"/>
    <mergeCell ref="WHG1:WHH1"/>
    <mergeCell ref="WHI1:WHJ1"/>
    <mergeCell ref="WHK1:WHL1"/>
    <mergeCell ref="WGO1:WGP1"/>
    <mergeCell ref="WGQ1:WGR1"/>
    <mergeCell ref="WGS1:WGT1"/>
    <mergeCell ref="WGU1:WGV1"/>
    <mergeCell ref="WGW1:WGX1"/>
    <mergeCell ref="WGY1:WGZ1"/>
    <mergeCell ref="WGC1:WGD1"/>
    <mergeCell ref="WGE1:WGF1"/>
    <mergeCell ref="WGG1:WGH1"/>
    <mergeCell ref="WGI1:WGJ1"/>
    <mergeCell ref="WGK1:WGL1"/>
    <mergeCell ref="WGM1:WGN1"/>
    <mergeCell ref="WFQ1:WFR1"/>
    <mergeCell ref="WFS1:WFT1"/>
    <mergeCell ref="WFU1:WFV1"/>
    <mergeCell ref="WFW1:WFX1"/>
    <mergeCell ref="WFY1:WFZ1"/>
    <mergeCell ref="WGA1:WGB1"/>
    <mergeCell ref="WFE1:WFF1"/>
    <mergeCell ref="WFG1:WFH1"/>
    <mergeCell ref="WFI1:WFJ1"/>
    <mergeCell ref="WFK1:WFL1"/>
    <mergeCell ref="WFM1:WFN1"/>
    <mergeCell ref="WFO1:WFP1"/>
    <mergeCell ref="WES1:WET1"/>
    <mergeCell ref="WEU1:WEV1"/>
    <mergeCell ref="WEW1:WEX1"/>
    <mergeCell ref="WEY1:WEZ1"/>
    <mergeCell ref="WFA1:WFB1"/>
    <mergeCell ref="WFC1:WFD1"/>
    <mergeCell ref="WEG1:WEH1"/>
    <mergeCell ref="WEI1:WEJ1"/>
    <mergeCell ref="WEK1:WEL1"/>
    <mergeCell ref="WEM1:WEN1"/>
    <mergeCell ref="WEO1:WEP1"/>
    <mergeCell ref="WEQ1:WER1"/>
    <mergeCell ref="WDU1:WDV1"/>
    <mergeCell ref="WDW1:WDX1"/>
    <mergeCell ref="WDY1:WDZ1"/>
    <mergeCell ref="WEA1:WEB1"/>
    <mergeCell ref="WEC1:WED1"/>
    <mergeCell ref="WEE1:WEF1"/>
    <mergeCell ref="WDI1:WDJ1"/>
    <mergeCell ref="WDK1:WDL1"/>
    <mergeCell ref="WDM1:WDN1"/>
    <mergeCell ref="WDO1:WDP1"/>
    <mergeCell ref="WDQ1:WDR1"/>
    <mergeCell ref="WDS1:WDT1"/>
    <mergeCell ref="WCW1:WCX1"/>
    <mergeCell ref="WCY1:WCZ1"/>
    <mergeCell ref="WDA1:WDB1"/>
    <mergeCell ref="WDC1:WDD1"/>
    <mergeCell ref="WDE1:WDF1"/>
    <mergeCell ref="WDG1:WDH1"/>
    <mergeCell ref="WCK1:WCL1"/>
    <mergeCell ref="WCM1:WCN1"/>
    <mergeCell ref="WCO1:WCP1"/>
    <mergeCell ref="WCQ1:WCR1"/>
    <mergeCell ref="WCS1:WCT1"/>
    <mergeCell ref="WCU1:WCV1"/>
    <mergeCell ref="WBY1:WBZ1"/>
    <mergeCell ref="WCA1:WCB1"/>
    <mergeCell ref="WCC1:WCD1"/>
    <mergeCell ref="WCE1:WCF1"/>
    <mergeCell ref="WCG1:WCH1"/>
    <mergeCell ref="WCI1:WCJ1"/>
    <mergeCell ref="WBM1:WBN1"/>
    <mergeCell ref="WBO1:WBP1"/>
    <mergeCell ref="WBQ1:WBR1"/>
    <mergeCell ref="WBS1:WBT1"/>
    <mergeCell ref="WBU1:WBV1"/>
    <mergeCell ref="WBW1:WBX1"/>
    <mergeCell ref="WBA1:WBB1"/>
    <mergeCell ref="WBC1:WBD1"/>
    <mergeCell ref="WBE1:WBF1"/>
    <mergeCell ref="WBG1:WBH1"/>
    <mergeCell ref="WBI1:WBJ1"/>
    <mergeCell ref="WBK1:WBL1"/>
    <mergeCell ref="WAO1:WAP1"/>
    <mergeCell ref="WAQ1:WAR1"/>
    <mergeCell ref="WAS1:WAT1"/>
    <mergeCell ref="WAU1:WAV1"/>
    <mergeCell ref="WAW1:WAX1"/>
    <mergeCell ref="WAY1:WAZ1"/>
    <mergeCell ref="WAC1:WAD1"/>
    <mergeCell ref="WAE1:WAF1"/>
    <mergeCell ref="WAG1:WAH1"/>
    <mergeCell ref="WAI1:WAJ1"/>
    <mergeCell ref="WAK1:WAL1"/>
    <mergeCell ref="WAM1:WAN1"/>
    <mergeCell ref="VZQ1:VZR1"/>
    <mergeCell ref="VZS1:VZT1"/>
    <mergeCell ref="VZU1:VZV1"/>
    <mergeCell ref="VZW1:VZX1"/>
    <mergeCell ref="VZY1:VZZ1"/>
    <mergeCell ref="WAA1:WAB1"/>
    <mergeCell ref="VZE1:VZF1"/>
    <mergeCell ref="VZG1:VZH1"/>
    <mergeCell ref="VZI1:VZJ1"/>
    <mergeCell ref="VZK1:VZL1"/>
    <mergeCell ref="VZM1:VZN1"/>
    <mergeCell ref="VZO1:VZP1"/>
    <mergeCell ref="VYS1:VYT1"/>
    <mergeCell ref="VYU1:VYV1"/>
    <mergeCell ref="VYW1:VYX1"/>
    <mergeCell ref="VYY1:VYZ1"/>
    <mergeCell ref="VZA1:VZB1"/>
    <mergeCell ref="VZC1:VZD1"/>
    <mergeCell ref="VYG1:VYH1"/>
    <mergeCell ref="VYI1:VYJ1"/>
    <mergeCell ref="VYK1:VYL1"/>
    <mergeCell ref="VYM1:VYN1"/>
    <mergeCell ref="VYO1:VYP1"/>
    <mergeCell ref="VYQ1:VYR1"/>
    <mergeCell ref="VXU1:VXV1"/>
    <mergeCell ref="VXW1:VXX1"/>
    <mergeCell ref="VXY1:VXZ1"/>
    <mergeCell ref="VYA1:VYB1"/>
    <mergeCell ref="VYC1:VYD1"/>
    <mergeCell ref="VYE1:VYF1"/>
    <mergeCell ref="VXI1:VXJ1"/>
    <mergeCell ref="VXK1:VXL1"/>
    <mergeCell ref="VXM1:VXN1"/>
    <mergeCell ref="VXO1:VXP1"/>
    <mergeCell ref="VXQ1:VXR1"/>
    <mergeCell ref="VXS1:VXT1"/>
    <mergeCell ref="VWW1:VWX1"/>
    <mergeCell ref="VWY1:VWZ1"/>
    <mergeCell ref="VXA1:VXB1"/>
    <mergeCell ref="VXC1:VXD1"/>
    <mergeCell ref="VXE1:VXF1"/>
    <mergeCell ref="VXG1:VXH1"/>
    <mergeCell ref="VWK1:VWL1"/>
    <mergeCell ref="VWM1:VWN1"/>
    <mergeCell ref="VWO1:VWP1"/>
    <mergeCell ref="VWQ1:VWR1"/>
    <mergeCell ref="VWS1:VWT1"/>
    <mergeCell ref="VWU1:VWV1"/>
    <mergeCell ref="VVY1:VVZ1"/>
    <mergeCell ref="VWA1:VWB1"/>
    <mergeCell ref="VWC1:VWD1"/>
    <mergeCell ref="VWE1:VWF1"/>
    <mergeCell ref="VWG1:VWH1"/>
    <mergeCell ref="VWI1:VWJ1"/>
    <mergeCell ref="VVM1:VVN1"/>
    <mergeCell ref="VVO1:VVP1"/>
    <mergeCell ref="VVQ1:VVR1"/>
    <mergeCell ref="VVS1:VVT1"/>
    <mergeCell ref="VVU1:VVV1"/>
    <mergeCell ref="VVW1:VVX1"/>
    <mergeCell ref="VVA1:VVB1"/>
    <mergeCell ref="VVC1:VVD1"/>
    <mergeCell ref="VVE1:VVF1"/>
    <mergeCell ref="VVG1:VVH1"/>
    <mergeCell ref="VVI1:VVJ1"/>
    <mergeCell ref="VVK1:VVL1"/>
    <mergeCell ref="VUO1:VUP1"/>
    <mergeCell ref="VUQ1:VUR1"/>
    <mergeCell ref="VUS1:VUT1"/>
    <mergeCell ref="VUU1:VUV1"/>
    <mergeCell ref="VUW1:VUX1"/>
    <mergeCell ref="VUY1:VUZ1"/>
    <mergeCell ref="VUC1:VUD1"/>
    <mergeCell ref="VUE1:VUF1"/>
    <mergeCell ref="VUG1:VUH1"/>
    <mergeCell ref="VUI1:VUJ1"/>
    <mergeCell ref="VUK1:VUL1"/>
    <mergeCell ref="VUM1:VUN1"/>
    <mergeCell ref="VTQ1:VTR1"/>
    <mergeCell ref="VTS1:VTT1"/>
    <mergeCell ref="VTU1:VTV1"/>
    <mergeCell ref="VTW1:VTX1"/>
    <mergeCell ref="VTY1:VTZ1"/>
    <mergeCell ref="VUA1:VUB1"/>
    <mergeCell ref="VTE1:VTF1"/>
    <mergeCell ref="VTG1:VTH1"/>
    <mergeCell ref="VTI1:VTJ1"/>
    <mergeCell ref="VTK1:VTL1"/>
    <mergeCell ref="VTM1:VTN1"/>
    <mergeCell ref="VTO1:VTP1"/>
    <mergeCell ref="VSS1:VST1"/>
    <mergeCell ref="VSU1:VSV1"/>
    <mergeCell ref="VSW1:VSX1"/>
    <mergeCell ref="VSY1:VSZ1"/>
    <mergeCell ref="VTA1:VTB1"/>
    <mergeCell ref="VTC1:VTD1"/>
    <mergeCell ref="VSG1:VSH1"/>
    <mergeCell ref="VSI1:VSJ1"/>
    <mergeCell ref="VSK1:VSL1"/>
    <mergeCell ref="VSM1:VSN1"/>
    <mergeCell ref="VSO1:VSP1"/>
    <mergeCell ref="VSQ1:VSR1"/>
    <mergeCell ref="VRU1:VRV1"/>
    <mergeCell ref="VRW1:VRX1"/>
    <mergeCell ref="VRY1:VRZ1"/>
    <mergeCell ref="VSA1:VSB1"/>
    <mergeCell ref="VSC1:VSD1"/>
    <mergeCell ref="VSE1:VSF1"/>
    <mergeCell ref="VRI1:VRJ1"/>
    <mergeCell ref="VRK1:VRL1"/>
    <mergeCell ref="VRM1:VRN1"/>
    <mergeCell ref="VRO1:VRP1"/>
    <mergeCell ref="VRQ1:VRR1"/>
    <mergeCell ref="VRS1:VRT1"/>
    <mergeCell ref="VQW1:VQX1"/>
    <mergeCell ref="VQY1:VQZ1"/>
    <mergeCell ref="VRA1:VRB1"/>
    <mergeCell ref="VRC1:VRD1"/>
    <mergeCell ref="VRE1:VRF1"/>
    <mergeCell ref="VRG1:VRH1"/>
    <mergeCell ref="VQK1:VQL1"/>
    <mergeCell ref="VQM1:VQN1"/>
    <mergeCell ref="VQO1:VQP1"/>
    <mergeCell ref="VQQ1:VQR1"/>
    <mergeCell ref="VQS1:VQT1"/>
    <mergeCell ref="VQU1:VQV1"/>
    <mergeCell ref="VPY1:VPZ1"/>
    <mergeCell ref="VQA1:VQB1"/>
    <mergeCell ref="VQC1:VQD1"/>
    <mergeCell ref="VQE1:VQF1"/>
    <mergeCell ref="VQG1:VQH1"/>
    <mergeCell ref="VQI1:VQJ1"/>
    <mergeCell ref="VPM1:VPN1"/>
    <mergeCell ref="VPO1:VPP1"/>
    <mergeCell ref="VPQ1:VPR1"/>
    <mergeCell ref="VPS1:VPT1"/>
    <mergeCell ref="VPU1:VPV1"/>
    <mergeCell ref="VPW1:VPX1"/>
    <mergeCell ref="VPA1:VPB1"/>
    <mergeCell ref="VPC1:VPD1"/>
    <mergeCell ref="VPE1:VPF1"/>
    <mergeCell ref="VPG1:VPH1"/>
    <mergeCell ref="VPI1:VPJ1"/>
    <mergeCell ref="VPK1:VPL1"/>
    <mergeCell ref="VOO1:VOP1"/>
    <mergeCell ref="VOQ1:VOR1"/>
    <mergeCell ref="VOS1:VOT1"/>
    <mergeCell ref="VOU1:VOV1"/>
    <mergeCell ref="VOW1:VOX1"/>
    <mergeCell ref="VOY1:VOZ1"/>
    <mergeCell ref="VOC1:VOD1"/>
    <mergeCell ref="VOE1:VOF1"/>
    <mergeCell ref="VOG1:VOH1"/>
    <mergeCell ref="VOI1:VOJ1"/>
    <mergeCell ref="VOK1:VOL1"/>
    <mergeCell ref="VOM1:VON1"/>
    <mergeCell ref="VNQ1:VNR1"/>
    <mergeCell ref="VNS1:VNT1"/>
    <mergeCell ref="VNU1:VNV1"/>
    <mergeCell ref="VNW1:VNX1"/>
    <mergeCell ref="VNY1:VNZ1"/>
    <mergeCell ref="VOA1:VOB1"/>
    <mergeCell ref="VNE1:VNF1"/>
    <mergeCell ref="VNG1:VNH1"/>
    <mergeCell ref="VNI1:VNJ1"/>
    <mergeCell ref="VNK1:VNL1"/>
    <mergeCell ref="VNM1:VNN1"/>
    <mergeCell ref="VNO1:VNP1"/>
    <mergeCell ref="VMS1:VMT1"/>
    <mergeCell ref="VMU1:VMV1"/>
    <mergeCell ref="VMW1:VMX1"/>
    <mergeCell ref="VMY1:VMZ1"/>
    <mergeCell ref="VNA1:VNB1"/>
    <mergeCell ref="VNC1:VND1"/>
    <mergeCell ref="VMG1:VMH1"/>
    <mergeCell ref="VMI1:VMJ1"/>
    <mergeCell ref="VMK1:VML1"/>
    <mergeCell ref="VMM1:VMN1"/>
    <mergeCell ref="VMO1:VMP1"/>
    <mergeCell ref="VMQ1:VMR1"/>
    <mergeCell ref="VLU1:VLV1"/>
    <mergeCell ref="VLW1:VLX1"/>
    <mergeCell ref="VLY1:VLZ1"/>
    <mergeCell ref="VMA1:VMB1"/>
    <mergeCell ref="VMC1:VMD1"/>
    <mergeCell ref="VME1:VMF1"/>
    <mergeCell ref="VLI1:VLJ1"/>
    <mergeCell ref="VLK1:VLL1"/>
    <mergeCell ref="VLM1:VLN1"/>
    <mergeCell ref="VLO1:VLP1"/>
    <mergeCell ref="VLQ1:VLR1"/>
    <mergeCell ref="VLS1:VLT1"/>
    <mergeCell ref="VKW1:VKX1"/>
    <mergeCell ref="VKY1:VKZ1"/>
    <mergeCell ref="VLA1:VLB1"/>
    <mergeCell ref="VLC1:VLD1"/>
    <mergeCell ref="VLE1:VLF1"/>
    <mergeCell ref="VLG1:VLH1"/>
    <mergeCell ref="VKK1:VKL1"/>
    <mergeCell ref="VKM1:VKN1"/>
    <mergeCell ref="VKO1:VKP1"/>
    <mergeCell ref="VKQ1:VKR1"/>
    <mergeCell ref="VKS1:VKT1"/>
    <mergeCell ref="VKU1:VKV1"/>
    <mergeCell ref="VJY1:VJZ1"/>
    <mergeCell ref="VKA1:VKB1"/>
    <mergeCell ref="VKC1:VKD1"/>
    <mergeCell ref="VKE1:VKF1"/>
    <mergeCell ref="VKG1:VKH1"/>
    <mergeCell ref="VKI1:VKJ1"/>
    <mergeCell ref="VJM1:VJN1"/>
    <mergeCell ref="VJO1:VJP1"/>
    <mergeCell ref="VJQ1:VJR1"/>
    <mergeCell ref="VJS1:VJT1"/>
    <mergeCell ref="VJU1:VJV1"/>
    <mergeCell ref="VJW1:VJX1"/>
    <mergeCell ref="VJA1:VJB1"/>
    <mergeCell ref="VJC1:VJD1"/>
    <mergeCell ref="VJE1:VJF1"/>
    <mergeCell ref="VJG1:VJH1"/>
    <mergeCell ref="VJI1:VJJ1"/>
    <mergeCell ref="VJK1:VJL1"/>
    <mergeCell ref="VIO1:VIP1"/>
    <mergeCell ref="VIQ1:VIR1"/>
    <mergeCell ref="VIS1:VIT1"/>
    <mergeCell ref="VIU1:VIV1"/>
    <mergeCell ref="VIW1:VIX1"/>
    <mergeCell ref="VIY1:VIZ1"/>
    <mergeCell ref="VIC1:VID1"/>
    <mergeCell ref="VIE1:VIF1"/>
    <mergeCell ref="VIG1:VIH1"/>
    <mergeCell ref="VII1:VIJ1"/>
    <mergeCell ref="VIK1:VIL1"/>
    <mergeCell ref="VIM1:VIN1"/>
    <mergeCell ref="VHQ1:VHR1"/>
    <mergeCell ref="VHS1:VHT1"/>
    <mergeCell ref="VHU1:VHV1"/>
    <mergeCell ref="VHW1:VHX1"/>
    <mergeCell ref="VHY1:VHZ1"/>
    <mergeCell ref="VIA1:VIB1"/>
    <mergeCell ref="VHE1:VHF1"/>
    <mergeCell ref="VHG1:VHH1"/>
    <mergeCell ref="VHI1:VHJ1"/>
    <mergeCell ref="VHK1:VHL1"/>
    <mergeCell ref="VHM1:VHN1"/>
    <mergeCell ref="VHO1:VHP1"/>
    <mergeCell ref="VGS1:VGT1"/>
    <mergeCell ref="VGU1:VGV1"/>
    <mergeCell ref="VGW1:VGX1"/>
    <mergeCell ref="VGY1:VGZ1"/>
    <mergeCell ref="VHA1:VHB1"/>
    <mergeCell ref="VHC1:VHD1"/>
    <mergeCell ref="VGG1:VGH1"/>
    <mergeCell ref="VGI1:VGJ1"/>
    <mergeCell ref="VGK1:VGL1"/>
    <mergeCell ref="VGM1:VGN1"/>
    <mergeCell ref="VGO1:VGP1"/>
    <mergeCell ref="VGQ1:VGR1"/>
    <mergeCell ref="VFU1:VFV1"/>
    <mergeCell ref="VFW1:VFX1"/>
    <mergeCell ref="VFY1:VFZ1"/>
    <mergeCell ref="VGA1:VGB1"/>
    <mergeCell ref="VGC1:VGD1"/>
    <mergeCell ref="VGE1:VGF1"/>
    <mergeCell ref="VFI1:VFJ1"/>
    <mergeCell ref="VFK1:VFL1"/>
    <mergeCell ref="VFM1:VFN1"/>
    <mergeCell ref="VFO1:VFP1"/>
    <mergeCell ref="VFQ1:VFR1"/>
    <mergeCell ref="VFS1:VFT1"/>
    <mergeCell ref="VEW1:VEX1"/>
    <mergeCell ref="VEY1:VEZ1"/>
    <mergeCell ref="VFA1:VFB1"/>
    <mergeCell ref="VFC1:VFD1"/>
    <mergeCell ref="VFE1:VFF1"/>
    <mergeCell ref="VFG1:VFH1"/>
    <mergeCell ref="VEK1:VEL1"/>
    <mergeCell ref="VEM1:VEN1"/>
    <mergeCell ref="VEO1:VEP1"/>
    <mergeCell ref="VEQ1:VER1"/>
    <mergeCell ref="VES1:VET1"/>
    <mergeCell ref="VEU1:VEV1"/>
    <mergeCell ref="VDY1:VDZ1"/>
    <mergeCell ref="VEA1:VEB1"/>
    <mergeCell ref="VEC1:VED1"/>
    <mergeCell ref="VEE1:VEF1"/>
    <mergeCell ref="VEG1:VEH1"/>
    <mergeCell ref="VEI1:VEJ1"/>
    <mergeCell ref="VDM1:VDN1"/>
    <mergeCell ref="VDO1:VDP1"/>
    <mergeCell ref="VDQ1:VDR1"/>
    <mergeCell ref="VDS1:VDT1"/>
    <mergeCell ref="VDU1:VDV1"/>
    <mergeCell ref="VDW1:VDX1"/>
    <mergeCell ref="VDA1:VDB1"/>
    <mergeCell ref="VDC1:VDD1"/>
    <mergeCell ref="VDE1:VDF1"/>
    <mergeCell ref="VDG1:VDH1"/>
    <mergeCell ref="VDI1:VDJ1"/>
    <mergeCell ref="VDK1:VDL1"/>
    <mergeCell ref="VCO1:VCP1"/>
    <mergeCell ref="VCQ1:VCR1"/>
    <mergeCell ref="VCS1:VCT1"/>
    <mergeCell ref="VCU1:VCV1"/>
    <mergeCell ref="VCW1:VCX1"/>
    <mergeCell ref="VCY1:VCZ1"/>
    <mergeCell ref="VCC1:VCD1"/>
    <mergeCell ref="VCE1:VCF1"/>
    <mergeCell ref="VCG1:VCH1"/>
    <mergeCell ref="VCI1:VCJ1"/>
    <mergeCell ref="VCK1:VCL1"/>
    <mergeCell ref="VCM1:VCN1"/>
    <mergeCell ref="VBQ1:VBR1"/>
    <mergeCell ref="VBS1:VBT1"/>
    <mergeCell ref="VBU1:VBV1"/>
    <mergeCell ref="VBW1:VBX1"/>
    <mergeCell ref="VBY1:VBZ1"/>
    <mergeCell ref="VCA1:VCB1"/>
    <mergeCell ref="VBE1:VBF1"/>
    <mergeCell ref="VBG1:VBH1"/>
    <mergeCell ref="VBI1:VBJ1"/>
    <mergeCell ref="VBK1:VBL1"/>
    <mergeCell ref="VBM1:VBN1"/>
    <mergeCell ref="VBO1:VBP1"/>
    <mergeCell ref="VAS1:VAT1"/>
    <mergeCell ref="VAU1:VAV1"/>
    <mergeCell ref="VAW1:VAX1"/>
    <mergeCell ref="VAY1:VAZ1"/>
    <mergeCell ref="VBA1:VBB1"/>
    <mergeCell ref="VBC1:VBD1"/>
    <mergeCell ref="VAG1:VAH1"/>
    <mergeCell ref="VAI1:VAJ1"/>
    <mergeCell ref="VAK1:VAL1"/>
    <mergeCell ref="VAM1:VAN1"/>
    <mergeCell ref="VAO1:VAP1"/>
    <mergeCell ref="VAQ1:VAR1"/>
    <mergeCell ref="UZU1:UZV1"/>
    <mergeCell ref="UZW1:UZX1"/>
    <mergeCell ref="UZY1:UZZ1"/>
    <mergeCell ref="VAA1:VAB1"/>
    <mergeCell ref="VAC1:VAD1"/>
    <mergeCell ref="VAE1:VAF1"/>
    <mergeCell ref="UZI1:UZJ1"/>
    <mergeCell ref="UZK1:UZL1"/>
    <mergeCell ref="UZM1:UZN1"/>
    <mergeCell ref="UZO1:UZP1"/>
    <mergeCell ref="UZQ1:UZR1"/>
    <mergeCell ref="UZS1:UZT1"/>
    <mergeCell ref="UYW1:UYX1"/>
    <mergeCell ref="UYY1:UYZ1"/>
    <mergeCell ref="UZA1:UZB1"/>
    <mergeCell ref="UZC1:UZD1"/>
    <mergeCell ref="UZE1:UZF1"/>
    <mergeCell ref="UZG1:UZH1"/>
    <mergeCell ref="UYK1:UYL1"/>
    <mergeCell ref="UYM1:UYN1"/>
    <mergeCell ref="UYO1:UYP1"/>
    <mergeCell ref="UYQ1:UYR1"/>
    <mergeCell ref="UYS1:UYT1"/>
    <mergeCell ref="UYU1:UYV1"/>
    <mergeCell ref="UXY1:UXZ1"/>
    <mergeCell ref="UYA1:UYB1"/>
    <mergeCell ref="UYC1:UYD1"/>
    <mergeCell ref="UYE1:UYF1"/>
    <mergeCell ref="UYG1:UYH1"/>
    <mergeCell ref="UYI1:UYJ1"/>
    <mergeCell ref="UXM1:UXN1"/>
    <mergeCell ref="UXO1:UXP1"/>
    <mergeCell ref="UXQ1:UXR1"/>
    <mergeCell ref="UXS1:UXT1"/>
    <mergeCell ref="UXU1:UXV1"/>
    <mergeCell ref="UXW1:UXX1"/>
    <mergeCell ref="UXA1:UXB1"/>
    <mergeCell ref="UXC1:UXD1"/>
    <mergeCell ref="UXE1:UXF1"/>
    <mergeCell ref="UXG1:UXH1"/>
    <mergeCell ref="UXI1:UXJ1"/>
    <mergeCell ref="UXK1:UXL1"/>
    <mergeCell ref="UWO1:UWP1"/>
    <mergeCell ref="UWQ1:UWR1"/>
    <mergeCell ref="UWS1:UWT1"/>
    <mergeCell ref="UWU1:UWV1"/>
    <mergeCell ref="UWW1:UWX1"/>
    <mergeCell ref="UWY1:UWZ1"/>
    <mergeCell ref="UWC1:UWD1"/>
    <mergeCell ref="UWE1:UWF1"/>
    <mergeCell ref="UWG1:UWH1"/>
    <mergeCell ref="UWI1:UWJ1"/>
    <mergeCell ref="UWK1:UWL1"/>
    <mergeCell ref="UWM1:UWN1"/>
    <mergeCell ref="UVQ1:UVR1"/>
    <mergeCell ref="UVS1:UVT1"/>
    <mergeCell ref="UVU1:UVV1"/>
    <mergeCell ref="UVW1:UVX1"/>
    <mergeCell ref="UVY1:UVZ1"/>
    <mergeCell ref="UWA1:UWB1"/>
    <mergeCell ref="UVE1:UVF1"/>
    <mergeCell ref="UVG1:UVH1"/>
    <mergeCell ref="UVI1:UVJ1"/>
    <mergeCell ref="UVK1:UVL1"/>
    <mergeCell ref="UVM1:UVN1"/>
    <mergeCell ref="UVO1:UVP1"/>
    <mergeCell ref="UUS1:UUT1"/>
    <mergeCell ref="UUU1:UUV1"/>
    <mergeCell ref="UUW1:UUX1"/>
    <mergeCell ref="UUY1:UUZ1"/>
    <mergeCell ref="UVA1:UVB1"/>
    <mergeCell ref="UVC1:UVD1"/>
    <mergeCell ref="UUG1:UUH1"/>
    <mergeCell ref="UUI1:UUJ1"/>
    <mergeCell ref="UUK1:UUL1"/>
    <mergeCell ref="UUM1:UUN1"/>
    <mergeCell ref="UUO1:UUP1"/>
    <mergeCell ref="UUQ1:UUR1"/>
    <mergeCell ref="UTU1:UTV1"/>
    <mergeCell ref="UTW1:UTX1"/>
    <mergeCell ref="UTY1:UTZ1"/>
    <mergeCell ref="UUA1:UUB1"/>
    <mergeCell ref="UUC1:UUD1"/>
    <mergeCell ref="UUE1:UUF1"/>
    <mergeCell ref="UTI1:UTJ1"/>
    <mergeCell ref="UTK1:UTL1"/>
    <mergeCell ref="UTM1:UTN1"/>
    <mergeCell ref="UTO1:UTP1"/>
    <mergeCell ref="UTQ1:UTR1"/>
    <mergeCell ref="UTS1:UTT1"/>
    <mergeCell ref="USW1:USX1"/>
    <mergeCell ref="USY1:USZ1"/>
    <mergeCell ref="UTA1:UTB1"/>
    <mergeCell ref="UTC1:UTD1"/>
    <mergeCell ref="UTE1:UTF1"/>
    <mergeCell ref="UTG1:UTH1"/>
    <mergeCell ref="USK1:USL1"/>
    <mergeCell ref="USM1:USN1"/>
    <mergeCell ref="USO1:USP1"/>
    <mergeCell ref="USQ1:USR1"/>
    <mergeCell ref="USS1:UST1"/>
    <mergeCell ref="USU1:USV1"/>
    <mergeCell ref="URY1:URZ1"/>
    <mergeCell ref="USA1:USB1"/>
    <mergeCell ref="USC1:USD1"/>
    <mergeCell ref="USE1:USF1"/>
    <mergeCell ref="USG1:USH1"/>
    <mergeCell ref="USI1:USJ1"/>
    <mergeCell ref="URM1:URN1"/>
    <mergeCell ref="URO1:URP1"/>
    <mergeCell ref="URQ1:URR1"/>
    <mergeCell ref="URS1:URT1"/>
    <mergeCell ref="URU1:URV1"/>
    <mergeCell ref="URW1:URX1"/>
    <mergeCell ref="URA1:URB1"/>
    <mergeCell ref="URC1:URD1"/>
    <mergeCell ref="URE1:URF1"/>
    <mergeCell ref="URG1:URH1"/>
    <mergeCell ref="URI1:URJ1"/>
    <mergeCell ref="URK1:URL1"/>
    <mergeCell ref="UQO1:UQP1"/>
    <mergeCell ref="UQQ1:UQR1"/>
    <mergeCell ref="UQS1:UQT1"/>
    <mergeCell ref="UQU1:UQV1"/>
    <mergeCell ref="UQW1:UQX1"/>
    <mergeCell ref="UQY1:UQZ1"/>
    <mergeCell ref="UQC1:UQD1"/>
    <mergeCell ref="UQE1:UQF1"/>
    <mergeCell ref="UQG1:UQH1"/>
    <mergeCell ref="UQI1:UQJ1"/>
    <mergeCell ref="UQK1:UQL1"/>
    <mergeCell ref="UQM1:UQN1"/>
    <mergeCell ref="UPQ1:UPR1"/>
    <mergeCell ref="UPS1:UPT1"/>
    <mergeCell ref="UPU1:UPV1"/>
    <mergeCell ref="UPW1:UPX1"/>
    <mergeCell ref="UPY1:UPZ1"/>
    <mergeCell ref="UQA1:UQB1"/>
    <mergeCell ref="UPE1:UPF1"/>
    <mergeCell ref="UPG1:UPH1"/>
    <mergeCell ref="UPI1:UPJ1"/>
    <mergeCell ref="UPK1:UPL1"/>
    <mergeCell ref="UPM1:UPN1"/>
    <mergeCell ref="UPO1:UPP1"/>
    <mergeCell ref="UOS1:UOT1"/>
    <mergeCell ref="UOU1:UOV1"/>
    <mergeCell ref="UOW1:UOX1"/>
    <mergeCell ref="UOY1:UOZ1"/>
    <mergeCell ref="UPA1:UPB1"/>
    <mergeCell ref="UPC1:UPD1"/>
    <mergeCell ref="UOG1:UOH1"/>
    <mergeCell ref="UOI1:UOJ1"/>
    <mergeCell ref="UOK1:UOL1"/>
    <mergeCell ref="UOM1:UON1"/>
    <mergeCell ref="UOO1:UOP1"/>
    <mergeCell ref="UOQ1:UOR1"/>
    <mergeCell ref="UNU1:UNV1"/>
    <mergeCell ref="UNW1:UNX1"/>
    <mergeCell ref="UNY1:UNZ1"/>
    <mergeCell ref="UOA1:UOB1"/>
    <mergeCell ref="UOC1:UOD1"/>
    <mergeCell ref="UOE1:UOF1"/>
    <mergeCell ref="UNI1:UNJ1"/>
    <mergeCell ref="UNK1:UNL1"/>
    <mergeCell ref="UNM1:UNN1"/>
    <mergeCell ref="UNO1:UNP1"/>
    <mergeCell ref="UNQ1:UNR1"/>
    <mergeCell ref="UNS1:UNT1"/>
    <mergeCell ref="UMW1:UMX1"/>
    <mergeCell ref="UMY1:UMZ1"/>
    <mergeCell ref="UNA1:UNB1"/>
    <mergeCell ref="UNC1:UND1"/>
    <mergeCell ref="UNE1:UNF1"/>
    <mergeCell ref="UNG1:UNH1"/>
    <mergeCell ref="UMK1:UML1"/>
    <mergeCell ref="UMM1:UMN1"/>
    <mergeCell ref="UMO1:UMP1"/>
    <mergeCell ref="UMQ1:UMR1"/>
    <mergeCell ref="UMS1:UMT1"/>
    <mergeCell ref="UMU1:UMV1"/>
    <mergeCell ref="ULY1:ULZ1"/>
    <mergeCell ref="UMA1:UMB1"/>
    <mergeCell ref="UMC1:UMD1"/>
    <mergeCell ref="UME1:UMF1"/>
    <mergeCell ref="UMG1:UMH1"/>
    <mergeCell ref="UMI1:UMJ1"/>
    <mergeCell ref="ULM1:ULN1"/>
    <mergeCell ref="ULO1:ULP1"/>
    <mergeCell ref="ULQ1:ULR1"/>
    <mergeCell ref="ULS1:ULT1"/>
    <mergeCell ref="ULU1:ULV1"/>
    <mergeCell ref="ULW1:ULX1"/>
    <mergeCell ref="ULA1:ULB1"/>
    <mergeCell ref="ULC1:ULD1"/>
    <mergeCell ref="ULE1:ULF1"/>
    <mergeCell ref="ULG1:ULH1"/>
    <mergeCell ref="ULI1:ULJ1"/>
    <mergeCell ref="ULK1:ULL1"/>
    <mergeCell ref="UKO1:UKP1"/>
    <mergeCell ref="UKQ1:UKR1"/>
    <mergeCell ref="UKS1:UKT1"/>
    <mergeCell ref="UKU1:UKV1"/>
    <mergeCell ref="UKW1:UKX1"/>
    <mergeCell ref="UKY1:UKZ1"/>
    <mergeCell ref="UKC1:UKD1"/>
    <mergeCell ref="UKE1:UKF1"/>
    <mergeCell ref="UKG1:UKH1"/>
    <mergeCell ref="UKI1:UKJ1"/>
    <mergeCell ref="UKK1:UKL1"/>
    <mergeCell ref="UKM1:UKN1"/>
    <mergeCell ref="UJQ1:UJR1"/>
    <mergeCell ref="UJS1:UJT1"/>
    <mergeCell ref="UJU1:UJV1"/>
    <mergeCell ref="UJW1:UJX1"/>
    <mergeCell ref="UJY1:UJZ1"/>
    <mergeCell ref="UKA1:UKB1"/>
    <mergeCell ref="UJE1:UJF1"/>
    <mergeCell ref="UJG1:UJH1"/>
    <mergeCell ref="UJI1:UJJ1"/>
    <mergeCell ref="UJK1:UJL1"/>
    <mergeCell ref="UJM1:UJN1"/>
    <mergeCell ref="UJO1:UJP1"/>
    <mergeCell ref="UIS1:UIT1"/>
    <mergeCell ref="UIU1:UIV1"/>
    <mergeCell ref="UIW1:UIX1"/>
    <mergeCell ref="UIY1:UIZ1"/>
    <mergeCell ref="UJA1:UJB1"/>
    <mergeCell ref="UJC1:UJD1"/>
    <mergeCell ref="UIG1:UIH1"/>
    <mergeCell ref="UII1:UIJ1"/>
    <mergeCell ref="UIK1:UIL1"/>
    <mergeCell ref="UIM1:UIN1"/>
    <mergeCell ref="UIO1:UIP1"/>
    <mergeCell ref="UIQ1:UIR1"/>
    <mergeCell ref="UHU1:UHV1"/>
    <mergeCell ref="UHW1:UHX1"/>
    <mergeCell ref="UHY1:UHZ1"/>
    <mergeCell ref="UIA1:UIB1"/>
    <mergeCell ref="UIC1:UID1"/>
    <mergeCell ref="UIE1:UIF1"/>
    <mergeCell ref="UHI1:UHJ1"/>
    <mergeCell ref="UHK1:UHL1"/>
    <mergeCell ref="UHM1:UHN1"/>
    <mergeCell ref="UHO1:UHP1"/>
    <mergeCell ref="UHQ1:UHR1"/>
    <mergeCell ref="UHS1:UHT1"/>
    <mergeCell ref="UGW1:UGX1"/>
    <mergeCell ref="UGY1:UGZ1"/>
    <mergeCell ref="UHA1:UHB1"/>
    <mergeCell ref="UHC1:UHD1"/>
    <mergeCell ref="UHE1:UHF1"/>
    <mergeCell ref="UHG1:UHH1"/>
    <mergeCell ref="UGK1:UGL1"/>
    <mergeCell ref="UGM1:UGN1"/>
    <mergeCell ref="UGO1:UGP1"/>
    <mergeCell ref="UGQ1:UGR1"/>
    <mergeCell ref="UGS1:UGT1"/>
    <mergeCell ref="UGU1:UGV1"/>
    <mergeCell ref="UFY1:UFZ1"/>
    <mergeCell ref="UGA1:UGB1"/>
    <mergeCell ref="UGC1:UGD1"/>
    <mergeCell ref="UGE1:UGF1"/>
    <mergeCell ref="UGG1:UGH1"/>
    <mergeCell ref="UGI1:UGJ1"/>
    <mergeCell ref="UFM1:UFN1"/>
    <mergeCell ref="UFO1:UFP1"/>
    <mergeCell ref="UFQ1:UFR1"/>
    <mergeCell ref="UFS1:UFT1"/>
    <mergeCell ref="UFU1:UFV1"/>
    <mergeCell ref="UFW1:UFX1"/>
    <mergeCell ref="UFA1:UFB1"/>
    <mergeCell ref="UFC1:UFD1"/>
    <mergeCell ref="UFE1:UFF1"/>
    <mergeCell ref="UFG1:UFH1"/>
    <mergeCell ref="UFI1:UFJ1"/>
    <mergeCell ref="UFK1:UFL1"/>
    <mergeCell ref="UEO1:UEP1"/>
    <mergeCell ref="UEQ1:UER1"/>
    <mergeCell ref="UES1:UET1"/>
    <mergeCell ref="UEU1:UEV1"/>
    <mergeCell ref="UEW1:UEX1"/>
    <mergeCell ref="UEY1:UEZ1"/>
    <mergeCell ref="UEC1:UED1"/>
    <mergeCell ref="UEE1:UEF1"/>
    <mergeCell ref="UEG1:UEH1"/>
    <mergeCell ref="UEI1:UEJ1"/>
    <mergeCell ref="UEK1:UEL1"/>
    <mergeCell ref="UEM1:UEN1"/>
    <mergeCell ref="UDQ1:UDR1"/>
    <mergeCell ref="UDS1:UDT1"/>
    <mergeCell ref="UDU1:UDV1"/>
    <mergeCell ref="UDW1:UDX1"/>
    <mergeCell ref="UDY1:UDZ1"/>
    <mergeCell ref="UEA1:UEB1"/>
    <mergeCell ref="UDE1:UDF1"/>
    <mergeCell ref="UDG1:UDH1"/>
    <mergeCell ref="UDI1:UDJ1"/>
    <mergeCell ref="UDK1:UDL1"/>
    <mergeCell ref="UDM1:UDN1"/>
    <mergeCell ref="UDO1:UDP1"/>
    <mergeCell ref="UCS1:UCT1"/>
    <mergeCell ref="UCU1:UCV1"/>
    <mergeCell ref="UCW1:UCX1"/>
    <mergeCell ref="UCY1:UCZ1"/>
    <mergeCell ref="UDA1:UDB1"/>
    <mergeCell ref="UDC1:UDD1"/>
    <mergeCell ref="UCG1:UCH1"/>
    <mergeCell ref="UCI1:UCJ1"/>
    <mergeCell ref="UCK1:UCL1"/>
    <mergeCell ref="UCM1:UCN1"/>
    <mergeCell ref="UCO1:UCP1"/>
    <mergeCell ref="UCQ1:UCR1"/>
    <mergeCell ref="UBU1:UBV1"/>
    <mergeCell ref="UBW1:UBX1"/>
    <mergeCell ref="UBY1:UBZ1"/>
    <mergeCell ref="UCA1:UCB1"/>
    <mergeCell ref="UCC1:UCD1"/>
    <mergeCell ref="UCE1:UCF1"/>
    <mergeCell ref="UBI1:UBJ1"/>
    <mergeCell ref="UBK1:UBL1"/>
    <mergeCell ref="UBM1:UBN1"/>
    <mergeCell ref="UBO1:UBP1"/>
    <mergeCell ref="UBQ1:UBR1"/>
    <mergeCell ref="UBS1:UBT1"/>
    <mergeCell ref="UAW1:UAX1"/>
    <mergeCell ref="UAY1:UAZ1"/>
    <mergeCell ref="UBA1:UBB1"/>
    <mergeCell ref="UBC1:UBD1"/>
    <mergeCell ref="UBE1:UBF1"/>
    <mergeCell ref="UBG1:UBH1"/>
    <mergeCell ref="UAK1:UAL1"/>
    <mergeCell ref="UAM1:UAN1"/>
    <mergeCell ref="UAO1:UAP1"/>
    <mergeCell ref="UAQ1:UAR1"/>
    <mergeCell ref="UAS1:UAT1"/>
    <mergeCell ref="UAU1:UAV1"/>
    <mergeCell ref="TZY1:TZZ1"/>
    <mergeCell ref="UAA1:UAB1"/>
    <mergeCell ref="UAC1:UAD1"/>
    <mergeCell ref="UAE1:UAF1"/>
    <mergeCell ref="UAG1:UAH1"/>
    <mergeCell ref="UAI1:UAJ1"/>
    <mergeCell ref="TZM1:TZN1"/>
    <mergeCell ref="TZO1:TZP1"/>
    <mergeCell ref="TZQ1:TZR1"/>
    <mergeCell ref="TZS1:TZT1"/>
    <mergeCell ref="TZU1:TZV1"/>
    <mergeCell ref="TZW1:TZX1"/>
    <mergeCell ref="TZA1:TZB1"/>
    <mergeCell ref="TZC1:TZD1"/>
    <mergeCell ref="TZE1:TZF1"/>
    <mergeCell ref="TZG1:TZH1"/>
    <mergeCell ref="TZI1:TZJ1"/>
    <mergeCell ref="TZK1:TZL1"/>
    <mergeCell ref="TYO1:TYP1"/>
    <mergeCell ref="TYQ1:TYR1"/>
    <mergeCell ref="TYS1:TYT1"/>
    <mergeCell ref="TYU1:TYV1"/>
    <mergeCell ref="TYW1:TYX1"/>
    <mergeCell ref="TYY1:TYZ1"/>
    <mergeCell ref="TYC1:TYD1"/>
    <mergeCell ref="TYE1:TYF1"/>
    <mergeCell ref="TYG1:TYH1"/>
    <mergeCell ref="TYI1:TYJ1"/>
    <mergeCell ref="TYK1:TYL1"/>
    <mergeCell ref="TYM1:TYN1"/>
    <mergeCell ref="TXQ1:TXR1"/>
    <mergeCell ref="TXS1:TXT1"/>
    <mergeCell ref="TXU1:TXV1"/>
    <mergeCell ref="TXW1:TXX1"/>
    <mergeCell ref="TXY1:TXZ1"/>
    <mergeCell ref="TYA1:TYB1"/>
    <mergeCell ref="TXE1:TXF1"/>
    <mergeCell ref="TXG1:TXH1"/>
    <mergeCell ref="TXI1:TXJ1"/>
    <mergeCell ref="TXK1:TXL1"/>
    <mergeCell ref="TXM1:TXN1"/>
    <mergeCell ref="TXO1:TXP1"/>
    <mergeCell ref="TWS1:TWT1"/>
    <mergeCell ref="TWU1:TWV1"/>
    <mergeCell ref="TWW1:TWX1"/>
    <mergeCell ref="TWY1:TWZ1"/>
    <mergeCell ref="TXA1:TXB1"/>
    <mergeCell ref="TXC1:TXD1"/>
    <mergeCell ref="TWG1:TWH1"/>
    <mergeCell ref="TWI1:TWJ1"/>
    <mergeCell ref="TWK1:TWL1"/>
    <mergeCell ref="TWM1:TWN1"/>
    <mergeCell ref="TWO1:TWP1"/>
    <mergeCell ref="TWQ1:TWR1"/>
    <mergeCell ref="TVU1:TVV1"/>
    <mergeCell ref="TVW1:TVX1"/>
    <mergeCell ref="TVY1:TVZ1"/>
    <mergeCell ref="TWA1:TWB1"/>
    <mergeCell ref="TWC1:TWD1"/>
    <mergeCell ref="TWE1:TWF1"/>
    <mergeCell ref="TVI1:TVJ1"/>
    <mergeCell ref="TVK1:TVL1"/>
    <mergeCell ref="TVM1:TVN1"/>
    <mergeCell ref="TVO1:TVP1"/>
    <mergeCell ref="TVQ1:TVR1"/>
    <mergeCell ref="TVS1:TVT1"/>
    <mergeCell ref="TUW1:TUX1"/>
    <mergeCell ref="TUY1:TUZ1"/>
    <mergeCell ref="TVA1:TVB1"/>
    <mergeCell ref="TVC1:TVD1"/>
    <mergeCell ref="TVE1:TVF1"/>
    <mergeCell ref="TVG1:TVH1"/>
    <mergeCell ref="TUK1:TUL1"/>
    <mergeCell ref="TUM1:TUN1"/>
    <mergeCell ref="TUO1:TUP1"/>
    <mergeCell ref="TUQ1:TUR1"/>
    <mergeCell ref="TUS1:TUT1"/>
    <mergeCell ref="TUU1:TUV1"/>
    <mergeCell ref="TTY1:TTZ1"/>
    <mergeCell ref="TUA1:TUB1"/>
    <mergeCell ref="TUC1:TUD1"/>
    <mergeCell ref="TUE1:TUF1"/>
    <mergeCell ref="TUG1:TUH1"/>
    <mergeCell ref="TUI1:TUJ1"/>
    <mergeCell ref="TTM1:TTN1"/>
    <mergeCell ref="TTO1:TTP1"/>
    <mergeCell ref="TTQ1:TTR1"/>
    <mergeCell ref="TTS1:TTT1"/>
    <mergeCell ref="TTU1:TTV1"/>
    <mergeCell ref="TTW1:TTX1"/>
    <mergeCell ref="TTA1:TTB1"/>
    <mergeCell ref="TTC1:TTD1"/>
    <mergeCell ref="TTE1:TTF1"/>
    <mergeCell ref="TTG1:TTH1"/>
    <mergeCell ref="TTI1:TTJ1"/>
    <mergeCell ref="TTK1:TTL1"/>
    <mergeCell ref="TSO1:TSP1"/>
    <mergeCell ref="TSQ1:TSR1"/>
    <mergeCell ref="TSS1:TST1"/>
    <mergeCell ref="TSU1:TSV1"/>
    <mergeCell ref="TSW1:TSX1"/>
    <mergeCell ref="TSY1:TSZ1"/>
    <mergeCell ref="TSC1:TSD1"/>
    <mergeCell ref="TSE1:TSF1"/>
    <mergeCell ref="TSG1:TSH1"/>
    <mergeCell ref="TSI1:TSJ1"/>
    <mergeCell ref="TSK1:TSL1"/>
    <mergeCell ref="TSM1:TSN1"/>
    <mergeCell ref="TRQ1:TRR1"/>
    <mergeCell ref="TRS1:TRT1"/>
    <mergeCell ref="TRU1:TRV1"/>
    <mergeCell ref="TRW1:TRX1"/>
    <mergeCell ref="TRY1:TRZ1"/>
    <mergeCell ref="TSA1:TSB1"/>
    <mergeCell ref="TRE1:TRF1"/>
    <mergeCell ref="TRG1:TRH1"/>
    <mergeCell ref="TRI1:TRJ1"/>
    <mergeCell ref="TRK1:TRL1"/>
    <mergeCell ref="TRM1:TRN1"/>
    <mergeCell ref="TRO1:TRP1"/>
    <mergeCell ref="TQS1:TQT1"/>
    <mergeCell ref="TQU1:TQV1"/>
    <mergeCell ref="TQW1:TQX1"/>
    <mergeCell ref="TQY1:TQZ1"/>
    <mergeCell ref="TRA1:TRB1"/>
    <mergeCell ref="TRC1:TRD1"/>
    <mergeCell ref="TQG1:TQH1"/>
    <mergeCell ref="TQI1:TQJ1"/>
    <mergeCell ref="TQK1:TQL1"/>
    <mergeCell ref="TQM1:TQN1"/>
    <mergeCell ref="TQO1:TQP1"/>
    <mergeCell ref="TQQ1:TQR1"/>
    <mergeCell ref="TPU1:TPV1"/>
    <mergeCell ref="TPW1:TPX1"/>
    <mergeCell ref="TPY1:TPZ1"/>
    <mergeCell ref="TQA1:TQB1"/>
    <mergeCell ref="TQC1:TQD1"/>
    <mergeCell ref="TQE1:TQF1"/>
    <mergeCell ref="TPI1:TPJ1"/>
    <mergeCell ref="TPK1:TPL1"/>
    <mergeCell ref="TPM1:TPN1"/>
    <mergeCell ref="TPO1:TPP1"/>
    <mergeCell ref="TPQ1:TPR1"/>
    <mergeCell ref="TPS1:TPT1"/>
    <mergeCell ref="TOW1:TOX1"/>
    <mergeCell ref="TOY1:TOZ1"/>
    <mergeCell ref="TPA1:TPB1"/>
    <mergeCell ref="TPC1:TPD1"/>
    <mergeCell ref="TPE1:TPF1"/>
    <mergeCell ref="TPG1:TPH1"/>
    <mergeCell ref="TOK1:TOL1"/>
    <mergeCell ref="TOM1:TON1"/>
    <mergeCell ref="TOO1:TOP1"/>
    <mergeCell ref="TOQ1:TOR1"/>
    <mergeCell ref="TOS1:TOT1"/>
    <mergeCell ref="TOU1:TOV1"/>
    <mergeCell ref="TNY1:TNZ1"/>
    <mergeCell ref="TOA1:TOB1"/>
    <mergeCell ref="TOC1:TOD1"/>
    <mergeCell ref="TOE1:TOF1"/>
    <mergeCell ref="TOG1:TOH1"/>
    <mergeCell ref="TOI1:TOJ1"/>
    <mergeCell ref="TNM1:TNN1"/>
    <mergeCell ref="TNO1:TNP1"/>
    <mergeCell ref="TNQ1:TNR1"/>
    <mergeCell ref="TNS1:TNT1"/>
    <mergeCell ref="TNU1:TNV1"/>
    <mergeCell ref="TNW1:TNX1"/>
    <mergeCell ref="TNA1:TNB1"/>
    <mergeCell ref="TNC1:TND1"/>
    <mergeCell ref="TNE1:TNF1"/>
    <mergeCell ref="TNG1:TNH1"/>
    <mergeCell ref="TNI1:TNJ1"/>
    <mergeCell ref="TNK1:TNL1"/>
    <mergeCell ref="TMO1:TMP1"/>
    <mergeCell ref="TMQ1:TMR1"/>
    <mergeCell ref="TMS1:TMT1"/>
    <mergeCell ref="TMU1:TMV1"/>
    <mergeCell ref="TMW1:TMX1"/>
    <mergeCell ref="TMY1:TMZ1"/>
    <mergeCell ref="TMC1:TMD1"/>
    <mergeCell ref="TME1:TMF1"/>
    <mergeCell ref="TMG1:TMH1"/>
    <mergeCell ref="TMI1:TMJ1"/>
    <mergeCell ref="TMK1:TML1"/>
    <mergeCell ref="TMM1:TMN1"/>
    <mergeCell ref="TLQ1:TLR1"/>
    <mergeCell ref="TLS1:TLT1"/>
    <mergeCell ref="TLU1:TLV1"/>
    <mergeCell ref="TLW1:TLX1"/>
    <mergeCell ref="TLY1:TLZ1"/>
    <mergeCell ref="TMA1:TMB1"/>
    <mergeCell ref="TLE1:TLF1"/>
    <mergeCell ref="TLG1:TLH1"/>
    <mergeCell ref="TLI1:TLJ1"/>
    <mergeCell ref="TLK1:TLL1"/>
    <mergeCell ref="TLM1:TLN1"/>
    <mergeCell ref="TLO1:TLP1"/>
    <mergeCell ref="TKS1:TKT1"/>
    <mergeCell ref="TKU1:TKV1"/>
    <mergeCell ref="TKW1:TKX1"/>
    <mergeCell ref="TKY1:TKZ1"/>
    <mergeCell ref="TLA1:TLB1"/>
    <mergeCell ref="TLC1:TLD1"/>
    <mergeCell ref="TKG1:TKH1"/>
    <mergeCell ref="TKI1:TKJ1"/>
    <mergeCell ref="TKK1:TKL1"/>
    <mergeCell ref="TKM1:TKN1"/>
    <mergeCell ref="TKO1:TKP1"/>
    <mergeCell ref="TKQ1:TKR1"/>
    <mergeCell ref="TJU1:TJV1"/>
    <mergeCell ref="TJW1:TJX1"/>
    <mergeCell ref="TJY1:TJZ1"/>
    <mergeCell ref="TKA1:TKB1"/>
    <mergeCell ref="TKC1:TKD1"/>
    <mergeCell ref="TKE1:TKF1"/>
    <mergeCell ref="TJI1:TJJ1"/>
    <mergeCell ref="TJK1:TJL1"/>
    <mergeCell ref="TJM1:TJN1"/>
    <mergeCell ref="TJO1:TJP1"/>
    <mergeCell ref="TJQ1:TJR1"/>
    <mergeCell ref="TJS1:TJT1"/>
    <mergeCell ref="TIW1:TIX1"/>
    <mergeCell ref="TIY1:TIZ1"/>
    <mergeCell ref="TJA1:TJB1"/>
    <mergeCell ref="TJC1:TJD1"/>
    <mergeCell ref="TJE1:TJF1"/>
    <mergeCell ref="TJG1:TJH1"/>
    <mergeCell ref="TIK1:TIL1"/>
    <mergeCell ref="TIM1:TIN1"/>
    <mergeCell ref="TIO1:TIP1"/>
    <mergeCell ref="TIQ1:TIR1"/>
    <mergeCell ref="TIS1:TIT1"/>
    <mergeCell ref="TIU1:TIV1"/>
    <mergeCell ref="THY1:THZ1"/>
    <mergeCell ref="TIA1:TIB1"/>
    <mergeCell ref="TIC1:TID1"/>
    <mergeCell ref="TIE1:TIF1"/>
    <mergeCell ref="TIG1:TIH1"/>
    <mergeCell ref="TII1:TIJ1"/>
    <mergeCell ref="THM1:THN1"/>
    <mergeCell ref="THO1:THP1"/>
    <mergeCell ref="THQ1:THR1"/>
    <mergeCell ref="THS1:THT1"/>
    <mergeCell ref="THU1:THV1"/>
    <mergeCell ref="THW1:THX1"/>
    <mergeCell ref="THA1:THB1"/>
    <mergeCell ref="THC1:THD1"/>
    <mergeCell ref="THE1:THF1"/>
    <mergeCell ref="THG1:THH1"/>
    <mergeCell ref="THI1:THJ1"/>
    <mergeCell ref="THK1:THL1"/>
    <mergeCell ref="TGO1:TGP1"/>
    <mergeCell ref="TGQ1:TGR1"/>
    <mergeCell ref="TGS1:TGT1"/>
    <mergeCell ref="TGU1:TGV1"/>
    <mergeCell ref="TGW1:TGX1"/>
    <mergeCell ref="TGY1:TGZ1"/>
    <mergeCell ref="TGC1:TGD1"/>
    <mergeCell ref="TGE1:TGF1"/>
    <mergeCell ref="TGG1:TGH1"/>
    <mergeCell ref="TGI1:TGJ1"/>
    <mergeCell ref="TGK1:TGL1"/>
    <mergeCell ref="TGM1:TGN1"/>
    <mergeCell ref="TFQ1:TFR1"/>
    <mergeCell ref="TFS1:TFT1"/>
    <mergeCell ref="TFU1:TFV1"/>
    <mergeCell ref="TFW1:TFX1"/>
    <mergeCell ref="TFY1:TFZ1"/>
    <mergeCell ref="TGA1:TGB1"/>
    <mergeCell ref="TFE1:TFF1"/>
    <mergeCell ref="TFG1:TFH1"/>
    <mergeCell ref="TFI1:TFJ1"/>
    <mergeCell ref="TFK1:TFL1"/>
    <mergeCell ref="TFM1:TFN1"/>
    <mergeCell ref="TFO1:TFP1"/>
    <mergeCell ref="TES1:TET1"/>
    <mergeCell ref="TEU1:TEV1"/>
    <mergeCell ref="TEW1:TEX1"/>
    <mergeCell ref="TEY1:TEZ1"/>
    <mergeCell ref="TFA1:TFB1"/>
    <mergeCell ref="TFC1:TFD1"/>
    <mergeCell ref="TEG1:TEH1"/>
    <mergeCell ref="TEI1:TEJ1"/>
    <mergeCell ref="TEK1:TEL1"/>
    <mergeCell ref="TEM1:TEN1"/>
    <mergeCell ref="TEO1:TEP1"/>
    <mergeCell ref="TEQ1:TER1"/>
    <mergeCell ref="TDU1:TDV1"/>
    <mergeCell ref="TDW1:TDX1"/>
    <mergeCell ref="TDY1:TDZ1"/>
    <mergeCell ref="TEA1:TEB1"/>
    <mergeCell ref="TEC1:TED1"/>
    <mergeCell ref="TEE1:TEF1"/>
    <mergeCell ref="TDI1:TDJ1"/>
    <mergeCell ref="TDK1:TDL1"/>
    <mergeCell ref="TDM1:TDN1"/>
    <mergeCell ref="TDO1:TDP1"/>
    <mergeCell ref="TDQ1:TDR1"/>
    <mergeCell ref="TDS1:TDT1"/>
    <mergeCell ref="TCW1:TCX1"/>
    <mergeCell ref="TCY1:TCZ1"/>
    <mergeCell ref="TDA1:TDB1"/>
    <mergeCell ref="TDC1:TDD1"/>
    <mergeCell ref="TDE1:TDF1"/>
    <mergeCell ref="TDG1:TDH1"/>
    <mergeCell ref="TCK1:TCL1"/>
    <mergeCell ref="TCM1:TCN1"/>
    <mergeCell ref="TCO1:TCP1"/>
    <mergeCell ref="TCQ1:TCR1"/>
    <mergeCell ref="TCS1:TCT1"/>
    <mergeCell ref="TCU1:TCV1"/>
    <mergeCell ref="TBY1:TBZ1"/>
    <mergeCell ref="TCA1:TCB1"/>
    <mergeCell ref="TCC1:TCD1"/>
    <mergeCell ref="TCE1:TCF1"/>
    <mergeCell ref="TCG1:TCH1"/>
    <mergeCell ref="TCI1:TCJ1"/>
    <mergeCell ref="TBM1:TBN1"/>
    <mergeCell ref="TBO1:TBP1"/>
    <mergeCell ref="TBQ1:TBR1"/>
    <mergeCell ref="TBS1:TBT1"/>
    <mergeCell ref="TBU1:TBV1"/>
    <mergeCell ref="TBW1:TBX1"/>
    <mergeCell ref="TBA1:TBB1"/>
    <mergeCell ref="TBC1:TBD1"/>
    <mergeCell ref="TBE1:TBF1"/>
    <mergeCell ref="TBG1:TBH1"/>
    <mergeCell ref="TBI1:TBJ1"/>
    <mergeCell ref="TBK1:TBL1"/>
    <mergeCell ref="TAO1:TAP1"/>
    <mergeCell ref="TAQ1:TAR1"/>
    <mergeCell ref="TAS1:TAT1"/>
    <mergeCell ref="TAU1:TAV1"/>
    <mergeCell ref="TAW1:TAX1"/>
    <mergeCell ref="TAY1:TAZ1"/>
    <mergeCell ref="TAC1:TAD1"/>
    <mergeCell ref="TAE1:TAF1"/>
    <mergeCell ref="TAG1:TAH1"/>
    <mergeCell ref="TAI1:TAJ1"/>
    <mergeCell ref="TAK1:TAL1"/>
    <mergeCell ref="TAM1:TAN1"/>
    <mergeCell ref="SZQ1:SZR1"/>
    <mergeCell ref="SZS1:SZT1"/>
    <mergeCell ref="SZU1:SZV1"/>
    <mergeCell ref="SZW1:SZX1"/>
    <mergeCell ref="SZY1:SZZ1"/>
    <mergeCell ref="TAA1:TAB1"/>
    <mergeCell ref="SZE1:SZF1"/>
    <mergeCell ref="SZG1:SZH1"/>
    <mergeCell ref="SZI1:SZJ1"/>
    <mergeCell ref="SZK1:SZL1"/>
    <mergeCell ref="SZM1:SZN1"/>
    <mergeCell ref="SZO1:SZP1"/>
    <mergeCell ref="SYS1:SYT1"/>
    <mergeCell ref="SYU1:SYV1"/>
    <mergeCell ref="SYW1:SYX1"/>
    <mergeCell ref="SYY1:SYZ1"/>
    <mergeCell ref="SZA1:SZB1"/>
    <mergeCell ref="SZC1:SZD1"/>
    <mergeCell ref="SYG1:SYH1"/>
    <mergeCell ref="SYI1:SYJ1"/>
    <mergeCell ref="SYK1:SYL1"/>
    <mergeCell ref="SYM1:SYN1"/>
    <mergeCell ref="SYO1:SYP1"/>
    <mergeCell ref="SYQ1:SYR1"/>
    <mergeCell ref="SXU1:SXV1"/>
    <mergeCell ref="SXW1:SXX1"/>
    <mergeCell ref="SXY1:SXZ1"/>
    <mergeCell ref="SYA1:SYB1"/>
    <mergeCell ref="SYC1:SYD1"/>
    <mergeCell ref="SYE1:SYF1"/>
    <mergeCell ref="SXI1:SXJ1"/>
    <mergeCell ref="SXK1:SXL1"/>
    <mergeCell ref="SXM1:SXN1"/>
    <mergeCell ref="SXO1:SXP1"/>
    <mergeCell ref="SXQ1:SXR1"/>
    <mergeCell ref="SXS1:SXT1"/>
    <mergeCell ref="SWW1:SWX1"/>
    <mergeCell ref="SWY1:SWZ1"/>
    <mergeCell ref="SXA1:SXB1"/>
    <mergeCell ref="SXC1:SXD1"/>
    <mergeCell ref="SXE1:SXF1"/>
    <mergeCell ref="SXG1:SXH1"/>
    <mergeCell ref="SWK1:SWL1"/>
    <mergeCell ref="SWM1:SWN1"/>
    <mergeCell ref="SWO1:SWP1"/>
    <mergeCell ref="SWQ1:SWR1"/>
    <mergeCell ref="SWS1:SWT1"/>
    <mergeCell ref="SWU1:SWV1"/>
    <mergeCell ref="SVY1:SVZ1"/>
    <mergeCell ref="SWA1:SWB1"/>
    <mergeCell ref="SWC1:SWD1"/>
    <mergeCell ref="SWE1:SWF1"/>
    <mergeCell ref="SWG1:SWH1"/>
    <mergeCell ref="SWI1:SWJ1"/>
    <mergeCell ref="SVM1:SVN1"/>
    <mergeCell ref="SVO1:SVP1"/>
    <mergeCell ref="SVQ1:SVR1"/>
    <mergeCell ref="SVS1:SVT1"/>
    <mergeCell ref="SVU1:SVV1"/>
    <mergeCell ref="SVW1:SVX1"/>
    <mergeCell ref="SVA1:SVB1"/>
    <mergeCell ref="SVC1:SVD1"/>
    <mergeCell ref="SVE1:SVF1"/>
    <mergeCell ref="SVG1:SVH1"/>
    <mergeCell ref="SVI1:SVJ1"/>
    <mergeCell ref="SVK1:SVL1"/>
    <mergeCell ref="SUO1:SUP1"/>
    <mergeCell ref="SUQ1:SUR1"/>
    <mergeCell ref="SUS1:SUT1"/>
    <mergeCell ref="SUU1:SUV1"/>
    <mergeCell ref="SUW1:SUX1"/>
    <mergeCell ref="SUY1:SUZ1"/>
    <mergeCell ref="SUC1:SUD1"/>
    <mergeCell ref="SUE1:SUF1"/>
    <mergeCell ref="SUG1:SUH1"/>
    <mergeCell ref="SUI1:SUJ1"/>
    <mergeCell ref="SUK1:SUL1"/>
    <mergeCell ref="SUM1:SUN1"/>
    <mergeCell ref="STQ1:STR1"/>
    <mergeCell ref="STS1:STT1"/>
    <mergeCell ref="STU1:STV1"/>
    <mergeCell ref="STW1:STX1"/>
    <mergeCell ref="STY1:STZ1"/>
    <mergeCell ref="SUA1:SUB1"/>
    <mergeCell ref="STE1:STF1"/>
    <mergeCell ref="STG1:STH1"/>
    <mergeCell ref="STI1:STJ1"/>
    <mergeCell ref="STK1:STL1"/>
    <mergeCell ref="STM1:STN1"/>
    <mergeCell ref="STO1:STP1"/>
    <mergeCell ref="SSS1:SST1"/>
    <mergeCell ref="SSU1:SSV1"/>
    <mergeCell ref="SSW1:SSX1"/>
    <mergeCell ref="SSY1:SSZ1"/>
    <mergeCell ref="STA1:STB1"/>
    <mergeCell ref="STC1:STD1"/>
    <mergeCell ref="SSG1:SSH1"/>
    <mergeCell ref="SSI1:SSJ1"/>
    <mergeCell ref="SSK1:SSL1"/>
    <mergeCell ref="SSM1:SSN1"/>
    <mergeCell ref="SSO1:SSP1"/>
    <mergeCell ref="SSQ1:SSR1"/>
    <mergeCell ref="SRU1:SRV1"/>
    <mergeCell ref="SRW1:SRX1"/>
    <mergeCell ref="SRY1:SRZ1"/>
    <mergeCell ref="SSA1:SSB1"/>
    <mergeCell ref="SSC1:SSD1"/>
    <mergeCell ref="SSE1:SSF1"/>
    <mergeCell ref="SRI1:SRJ1"/>
    <mergeCell ref="SRK1:SRL1"/>
    <mergeCell ref="SRM1:SRN1"/>
    <mergeCell ref="SRO1:SRP1"/>
    <mergeCell ref="SRQ1:SRR1"/>
    <mergeCell ref="SRS1:SRT1"/>
    <mergeCell ref="SQW1:SQX1"/>
    <mergeCell ref="SQY1:SQZ1"/>
    <mergeCell ref="SRA1:SRB1"/>
    <mergeCell ref="SRC1:SRD1"/>
    <mergeCell ref="SRE1:SRF1"/>
    <mergeCell ref="SRG1:SRH1"/>
    <mergeCell ref="SQK1:SQL1"/>
    <mergeCell ref="SQM1:SQN1"/>
    <mergeCell ref="SQO1:SQP1"/>
    <mergeCell ref="SQQ1:SQR1"/>
    <mergeCell ref="SQS1:SQT1"/>
    <mergeCell ref="SQU1:SQV1"/>
    <mergeCell ref="SPY1:SPZ1"/>
    <mergeCell ref="SQA1:SQB1"/>
    <mergeCell ref="SQC1:SQD1"/>
    <mergeCell ref="SQE1:SQF1"/>
    <mergeCell ref="SQG1:SQH1"/>
    <mergeCell ref="SQI1:SQJ1"/>
    <mergeCell ref="SPM1:SPN1"/>
    <mergeCell ref="SPO1:SPP1"/>
    <mergeCell ref="SPQ1:SPR1"/>
    <mergeCell ref="SPS1:SPT1"/>
    <mergeCell ref="SPU1:SPV1"/>
    <mergeCell ref="SPW1:SPX1"/>
    <mergeCell ref="SPA1:SPB1"/>
    <mergeCell ref="SPC1:SPD1"/>
    <mergeCell ref="SPE1:SPF1"/>
    <mergeCell ref="SPG1:SPH1"/>
    <mergeCell ref="SPI1:SPJ1"/>
    <mergeCell ref="SPK1:SPL1"/>
    <mergeCell ref="SOO1:SOP1"/>
    <mergeCell ref="SOQ1:SOR1"/>
    <mergeCell ref="SOS1:SOT1"/>
    <mergeCell ref="SOU1:SOV1"/>
    <mergeCell ref="SOW1:SOX1"/>
    <mergeCell ref="SOY1:SOZ1"/>
    <mergeCell ref="SOC1:SOD1"/>
    <mergeCell ref="SOE1:SOF1"/>
    <mergeCell ref="SOG1:SOH1"/>
    <mergeCell ref="SOI1:SOJ1"/>
    <mergeCell ref="SOK1:SOL1"/>
    <mergeCell ref="SOM1:SON1"/>
    <mergeCell ref="SNQ1:SNR1"/>
    <mergeCell ref="SNS1:SNT1"/>
    <mergeCell ref="SNU1:SNV1"/>
    <mergeCell ref="SNW1:SNX1"/>
    <mergeCell ref="SNY1:SNZ1"/>
    <mergeCell ref="SOA1:SOB1"/>
    <mergeCell ref="SNE1:SNF1"/>
    <mergeCell ref="SNG1:SNH1"/>
    <mergeCell ref="SNI1:SNJ1"/>
    <mergeCell ref="SNK1:SNL1"/>
    <mergeCell ref="SNM1:SNN1"/>
    <mergeCell ref="SNO1:SNP1"/>
    <mergeCell ref="SMS1:SMT1"/>
    <mergeCell ref="SMU1:SMV1"/>
    <mergeCell ref="SMW1:SMX1"/>
    <mergeCell ref="SMY1:SMZ1"/>
    <mergeCell ref="SNA1:SNB1"/>
    <mergeCell ref="SNC1:SND1"/>
    <mergeCell ref="SMG1:SMH1"/>
    <mergeCell ref="SMI1:SMJ1"/>
    <mergeCell ref="SMK1:SML1"/>
    <mergeCell ref="SMM1:SMN1"/>
    <mergeCell ref="SMO1:SMP1"/>
    <mergeCell ref="SMQ1:SMR1"/>
    <mergeCell ref="SLU1:SLV1"/>
    <mergeCell ref="SLW1:SLX1"/>
    <mergeCell ref="SLY1:SLZ1"/>
    <mergeCell ref="SMA1:SMB1"/>
    <mergeCell ref="SMC1:SMD1"/>
    <mergeCell ref="SME1:SMF1"/>
    <mergeCell ref="SLI1:SLJ1"/>
    <mergeCell ref="SLK1:SLL1"/>
    <mergeCell ref="SLM1:SLN1"/>
    <mergeCell ref="SLO1:SLP1"/>
    <mergeCell ref="SLQ1:SLR1"/>
    <mergeCell ref="SLS1:SLT1"/>
    <mergeCell ref="SKW1:SKX1"/>
    <mergeCell ref="SKY1:SKZ1"/>
    <mergeCell ref="SLA1:SLB1"/>
    <mergeCell ref="SLC1:SLD1"/>
    <mergeCell ref="SLE1:SLF1"/>
    <mergeCell ref="SLG1:SLH1"/>
    <mergeCell ref="SKK1:SKL1"/>
    <mergeCell ref="SKM1:SKN1"/>
    <mergeCell ref="SKO1:SKP1"/>
    <mergeCell ref="SKQ1:SKR1"/>
    <mergeCell ref="SKS1:SKT1"/>
    <mergeCell ref="SKU1:SKV1"/>
    <mergeCell ref="SJY1:SJZ1"/>
    <mergeCell ref="SKA1:SKB1"/>
    <mergeCell ref="SKC1:SKD1"/>
    <mergeCell ref="SKE1:SKF1"/>
    <mergeCell ref="SKG1:SKH1"/>
    <mergeCell ref="SKI1:SKJ1"/>
    <mergeCell ref="SJM1:SJN1"/>
    <mergeCell ref="SJO1:SJP1"/>
    <mergeCell ref="SJQ1:SJR1"/>
    <mergeCell ref="SJS1:SJT1"/>
    <mergeCell ref="SJU1:SJV1"/>
    <mergeCell ref="SJW1:SJX1"/>
    <mergeCell ref="SJA1:SJB1"/>
    <mergeCell ref="SJC1:SJD1"/>
    <mergeCell ref="SJE1:SJF1"/>
    <mergeCell ref="SJG1:SJH1"/>
    <mergeCell ref="SJI1:SJJ1"/>
    <mergeCell ref="SJK1:SJL1"/>
    <mergeCell ref="SIO1:SIP1"/>
    <mergeCell ref="SIQ1:SIR1"/>
    <mergeCell ref="SIS1:SIT1"/>
    <mergeCell ref="SIU1:SIV1"/>
    <mergeCell ref="SIW1:SIX1"/>
    <mergeCell ref="SIY1:SIZ1"/>
    <mergeCell ref="SIC1:SID1"/>
    <mergeCell ref="SIE1:SIF1"/>
    <mergeCell ref="SIG1:SIH1"/>
    <mergeCell ref="SII1:SIJ1"/>
    <mergeCell ref="SIK1:SIL1"/>
    <mergeCell ref="SIM1:SIN1"/>
    <mergeCell ref="SHQ1:SHR1"/>
    <mergeCell ref="SHS1:SHT1"/>
    <mergeCell ref="SHU1:SHV1"/>
    <mergeCell ref="SHW1:SHX1"/>
    <mergeCell ref="SHY1:SHZ1"/>
    <mergeCell ref="SIA1:SIB1"/>
    <mergeCell ref="SHE1:SHF1"/>
    <mergeCell ref="SHG1:SHH1"/>
    <mergeCell ref="SHI1:SHJ1"/>
    <mergeCell ref="SHK1:SHL1"/>
    <mergeCell ref="SHM1:SHN1"/>
    <mergeCell ref="SHO1:SHP1"/>
    <mergeCell ref="SGS1:SGT1"/>
    <mergeCell ref="SGU1:SGV1"/>
    <mergeCell ref="SGW1:SGX1"/>
    <mergeCell ref="SGY1:SGZ1"/>
    <mergeCell ref="SHA1:SHB1"/>
    <mergeCell ref="SHC1:SHD1"/>
    <mergeCell ref="SGG1:SGH1"/>
    <mergeCell ref="SGI1:SGJ1"/>
    <mergeCell ref="SGK1:SGL1"/>
    <mergeCell ref="SGM1:SGN1"/>
    <mergeCell ref="SGO1:SGP1"/>
    <mergeCell ref="SGQ1:SGR1"/>
    <mergeCell ref="SFU1:SFV1"/>
    <mergeCell ref="SFW1:SFX1"/>
    <mergeCell ref="SFY1:SFZ1"/>
    <mergeCell ref="SGA1:SGB1"/>
    <mergeCell ref="SGC1:SGD1"/>
    <mergeCell ref="SGE1:SGF1"/>
    <mergeCell ref="SFI1:SFJ1"/>
    <mergeCell ref="SFK1:SFL1"/>
    <mergeCell ref="SFM1:SFN1"/>
    <mergeCell ref="SFO1:SFP1"/>
    <mergeCell ref="SFQ1:SFR1"/>
    <mergeCell ref="SFS1:SFT1"/>
    <mergeCell ref="SEW1:SEX1"/>
    <mergeCell ref="SEY1:SEZ1"/>
    <mergeCell ref="SFA1:SFB1"/>
    <mergeCell ref="SFC1:SFD1"/>
    <mergeCell ref="SFE1:SFF1"/>
    <mergeCell ref="SFG1:SFH1"/>
    <mergeCell ref="SEK1:SEL1"/>
    <mergeCell ref="SEM1:SEN1"/>
    <mergeCell ref="SEO1:SEP1"/>
    <mergeCell ref="SEQ1:SER1"/>
    <mergeCell ref="SES1:SET1"/>
    <mergeCell ref="SEU1:SEV1"/>
    <mergeCell ref="SDY1:SDZ1"/>
    <mergeCell ref="SEA1:SEB1"/>
    <mergeCell ref="SEC1:SED1"/>
    <mergeCell ref="SEE1:SEF1"/>
    <mergeCell ref="SEG1:SEH1"/>
    <mergeCell ref="SEI1:SEJ1"/>
    <mergeCell ref="SDM1:SDN1"/>
    <mergeCell ref="SDO1:SDP1"/>
    <mergeCell ref="SDQ1:SDR1"/>
    <mergeCell ref="SDS1:SDT1"/>
    <mergeCell ref="SDU1:SDV1"/>
    <mergeCell ref="SDW1:SDX1"/>
    <mergeCell ref="SDA1:SDB1"/>
    <mergeCell ref="SDC1:SDD1"/>
    <mergeCell ref="SDE1:SDF1"/>
    <mergeCell ref="SDG1:SDH1"/>
    <mergeCell ref="SDI1:SDJ1"/>
    <mergeCell ref="SDK1:SDL1"/>
    <mergeCell ref="SCO1:SCP1"/>
    <mergeCell ref="SCQ1:SCR1"/>
    <mergeCell ref="SCS1:SCT1"/>
    <mergeCell ref="SCU1:SCV1"/>
    <mergeCell ref="SCW1:SCX1"/>
    <mergeCell ref="SCY1:SCZ1"/>
    <mergeCell ref="SCC1:SCD1"/>
    <mergeCell ref="SCE1:SCF1"/>
    <mergeCell ref="SCG1:SCH1"/>
    <mergeCell ref="SCI1:SCJ1"/>
    <mergeCell ref="SCK1:SCL1"/>
    <mergeCell ref="SCM1:SCN1"/>
    <mergeCell ref="SBQ1:SBR1"/>
    <mergeCell ref="SBS1:SBT1"/>
    <mergeCell ref="SBU1:SBV1"/>
    <mergeCell ref="SBW1:SBX1"/>
    <mergeCell ref="SBY1:SBZ1"/>
    <mergeCell ref="SCA1:SCB1"/>
    <mergeCell ref="SBE1:SBF1"/>
    <mergeCell ref="SBG1:SBH1"/>
    <mergeCell ref="SBI1:SBJ1"/>
    <mergeCell ref="SBK1:SBL1"/>
    <mergeCell ref="SBM1:SBN1"/>
    <mergeCell ref="SBO1:SBP1"/>
    <mergeCell ref="SAS1:SAT1"/>
    <mergeCell ref="SAU1:SAV1"/>
    <mergeCell ref="SAW1:SAX1"/>
    <mergeCell ref="SAY1:SAZ1"/>
    <mergeCell ref="SBA1:SBB1"/>
    <mergeCell ref="SBC1:SBD1"/>
    <mergeCell ref="SAG1:SAH1"/>
    <mergeCell ref="SAI1:SAJ1"/>
    <mergeCell ref="SAK1:SAL1"/>
    <mergeCell ref="SAM1:SAN1"/>
    <mergeCell ref="SAO1:SAP1"/>
    <mergeCell ref="SAQ1:SAR1"/>
    <mergeCell ref="RZU1:RZV1"/>
    <mergeCell ref="RZW1:RZX1"/>
    <mergeCell ref="RZY1:RZZ1"/>
    <mergeCell ref="SAA1:SAB1"/>
    <mergeCell ref="SAC1:SAD1"/>
    <mergeCell ref="SAE1:SAF1"/>
    <mergeCell ref="RZI1:RZJ1"/>
    <mergeCell ref="RZK1:RZL1"/>
    <mergeCell ref="RZM1:RZN1"/>
    <mergeCell ref="RZO1:RZP1"/>
    <mergeCell ref="RZQ1:RZR1"/>
    <mergeCell ref="RZS1:RZT1"/>
    <mergeCell ref="RYW1:RYX1"/>
    <mergeCell ref="RYY1:RYZ1"/>
    <mergeCell ref="RZA1:RZB1"/>
    <mergeCell ref="RZC1:RZD1"/>
    <mergeCell ref="RZE1:RZF1"/>
    <mergeCell ref="RZG1:RZH1"/>
    <mergeCell ref="RYK1:RYL1"/>
    <mergeCell ref="RYM1:RYN1"/>
    <mergeCell ref="RYO1:RYP1"/>
    <mergeCell ref="RYQ1:RYR1"/>
    <mergeCell ref="RYS1:RYT1"/>
    <mergeCell ref="RYU1:RYV1"/>
    <mergeCell ref="RXY1:RXZ1"/>
    <mergeCell ref="RYA1:RYB1"/>
    <mergeCell ref="RYC1:RYD1"/>
    <mergeCell ref="RYE1:RYF1"/>
    <mergeCell ref="RYG1:RYH1"/>
    <mergeCell ref="RYI1:RYJ1"/>
    <mergeCell ref="RXM1:RXN1"/>
    <mergeCell ref="RXO1:RXP1"/>
    <mergeCell ref="RXQ1:RXR1"/>
    <mergeCell ref="RXS1:RXT1"/>
    <mergeCell ref="RXU1:RXV1"/>
    <mergeCell ref="RXW1:RXX1"/>
    <mergeCell ref="RXA1:RXB1"/>
    <mergeCell ref="RXC1:RXD1"/>
    <mergeCell ref="RXE1:RXF1"/>
    <mergeCell ref="RXG1:RXH1"/>
    <mergeCell ref="RXI1:RXJ1"/>
    <mergeCell ref="RXK1:RXL1"/>
    <mergeCell ref="RWO1:RWP1"/>
    <mergeCell ref="RWQ1:RWR1"/>
    <mergeCell ref="RWS1:RWT1"/>
    <mergeCell ref="RWU1:RWV1"/>
    <mergeCell ref="RWW1:RWX1"/>
    <mergeCell ref="RWY1:RWZ1"/>
    <mergeCell ref="RWC1:RWD1"/>
    <mergeCell ref="RWE1:RWF1"/>
    <mergeCell ref="RWG1:RWH1"/>
    <mergeCell ref="RWI1:RWJ1"/>
    <mergeCell ref="RWK1:RWL1"/>
    <mergeCell ref="RWM1:RWN1"/>
    <mergeCell ref="RVQ1:RVR1"/>
    <mergeCell ref="RVS1:RVT1"/>
    <mergeCell ref="RVU1:RVV1"/>
    <mergeCell ref="RVW1:RVX1"/>
    <mergeCell ref="RVY1:RVZ1"/>
    <mergeCell ref="RWA1:RWB1"/>
    <mergeCell ref="RVE1:RVF1"/>
    <mergeCell ref="RVG1:RVH1"/>
    <mergeCell ref="RVI1:RVJ1"/>
    <mergeCell ref="RVK1:RVL1"/>
    <mergeCell ref="RVM1:RVN1"/>
    <mergeCell ref="RVO1:RVP1"/>
    <mergeCell ref="RUS1:RUT1"/>
    <mergeCell ref="RUU1:RUV1"/>
    <mergeCell ref="RUW1:RUX1"/>
    <mergeCell ref="RUY1:RUZ1"/>
    <mergeCell ref="RVA1:RVB1"/>
    <mergeCell ref="RVC1:RVD1"/>
    <mergeCell ref="RUG1:RUH1"/>
    <mergeCell ref="RUI1:RUJ1"/>
    <mergeCell ref="RUK1:RUL1"/>
    <mergeCell ref="RUM1:RUN1"/>
    <mergeCell ref="RUO1:RUP1"/>
    <mergeCell ref="RUQ1:RUR1"/>
    <mergeCell ref="RTU1:RTV1"/>
    <mergeCell ref="RTW1:RTX1"/>
    <mergeCell ref="RTY1:RTZ1"/>
    <mergeCell ref="RUA1:RUB1"/>
    <mergeCell ref="RUC1:RUD1"/>
    <mergeCell ref="RUE1:RUF1"/>
    <mergeCell ref="RTI1:RTJ1"/>
    <mergeCell ref="RTK1:RTL1"/>
    <mergeCell ref="RTM1:RTN1"/>
    <mergeCell ref="RTO1:RTP1"/>
    <mergeCell ref="RTQ1:RTR1"/>
    <mergeCell ref="RTS1:RTT1"/>
    <mergeCell ref="RSW1:RSX1"/>
    <mergeCell ref="RSY1:RSZ1"/>
    <mergeCell ref="RTA1:RTB1"/>
    <mergeCell ref="RTC1:RTD1"/>
    <mergeCell ref="RTE1:RTF1"/>
    <mergeCell ref="RTG1:RTH1"/>
    <mergeCell ref="RSK1:RSL1"/>
    <mergeCell ref="RSM1:RSN1"/>
    <mergeCell ref="RSO1:RSP1"/>
    <mergeCell ref="RSQ1:RSR1"/>
    <mergeCell ref="RSS1:RST1"/>
    <mergeCell ref="RSU1:RSV1"/>
    <mergeCell ref="RRY1:RRZ1"/>
    <mergeCell ref="RSA1:RSB1"/>
    <mergeCell ref="RSC1:RSD1"/>
    <mergeCell ref="RSE1:RSF1"/>
    <mergeCell ref="RSG1:RSH1"/>
    <mergeCell ref="RSI1:RSJ1"/>
    <mergeCell ref="RRM1:RRN1"/>
    <mergeCell ref="RRO1:RRP1"/>
    <mergeCell ref="RRQ1:RRR1"/>
    <mergeCell ref="RRS1:RRT1"/>
    <mergeCell ref="RRU1:RRV1"/>
    <mergeCell ref="RRW1:RRX1"/>
    <mergeCell ref="RRA1:RRB1"/>
    <mergeCell ref="RRC1:RRD1"/>
    <mergeCell ref="RRE1:RRF1"/>
    <mergeCell ref="RRG1:RRH1"/>
    <mergeCell ref="RRI1:RRJ1"/>
    <mergeCell ref="RRK1:RRL1"/>
    <mergeCell ref="RQO1:RQP1"/>
    <mergeCell ref="RQQ1:RQR1"/>
    <mergeCell ref="RQS1:RQT1"/>
    <mergeCell ref="RQU1:RQV1"/>
    <mergeCell ref="RQW1:RQX1"/>
    <mergeCell ref="RQY1:RQZ1"/>
    <mergeCell ref="RQC1:RQD1"/>
    <mergeCell ref="RQE1:RQF1"/>
    <mergeCell ref="RQG1:RQH1"/>
    <mergeCell ref="RQI1:RQJ1"/>
    <mergeCell ref="RQK1:RQL1"/>
    <mergeCell ref="RQM1:RQN1"/>
    <mergeCell ref="RPQ1:RPR1"/>
    <mergeCell ref="RPS1:RPT1"/>
    <mergeCell ref="RPU1:RPV1"/>
    <mergeCell ref="RPW1:RPX1"/>
    <mergeCell ref="RPY1:RPZ1"/>
    <mergeCell ref="RQA1:RQB1"/>
    <mergeCell ref="RPE1:RPF1"/>
    <mergeCell ref="RPG1:RPH1"/>
    <mergeCell ref="RPI1:RPJ1"/>
    <mergeCell ref="RPK1:RPL1"/>
    <mergeCell ref="RPM1:RPN1"/>
    <mergeCell ref="RPO1:RPP1"/>
    <mergeCell ref="ROS1:ROT1"/>
    <mergeCell ref="ROU1:ROV1"/>
    <mergeCell ref="ROW1:ROX1"/>
    <mergeCell ref="ROY1:ROZ1"/>
    <mergeCell ref="RPA1:RPB1"/>
    <mergeCell ref="RPC1:RPD1"/>
    <mergeCell ref="ROG1:ROH1"/>
    <mergeCell ref="ROI1:ROJ1"/>
    <mergeCell ref="ROK1:ROL1"/>
    <mergeCell ref="ROM1:RON1"/>
    <mergeCell ref="ROO1:ROP1"/>
    <mergeCell ref="ROQ1:ROR1"/>
    <mergeCell ref="RNU1:RNV1"/>
    <mergeCell ref="RNW1:RNX1"/>
    <mergeCell ref="RNY1:RNZ1"/>
    <mergeCell ref="ROA1:ROB1"/>
    <mergeCell ref="ROC1:ROD1"/>
    <mergeCell ref="ROE1:ROF1"/>
    <mergeCell ref="RNI1:RNJ1"/>
    <mergeCell ref="RNK1:RNL1"/>
    <mergeCell ref="RNM1:RNN1"/>
    <mergeCell ref="RNO1:RNP1"/>
    <mergeCell ref="RNQ1:RNR1"/>
    <mergeCell ref="RNS1:RNT1"/>
    <mergeCell ref="RMW1:RMX1"/>
    <mergeCell ref="RMY1:RMZ1"/>
    <mergeCell ref="RNA1:RNB1"/>
    <mergeCell ref="RNC1:RND1"/>
    <mergeCell ref="RNE1:RNF1"/>
    <mergeCell ref="RNG1:RNH1"/>
    <mergeCell ref="RMK1:RML1"/>
    <mergeCell ref="RMM1:RMN1"/>
    <mergeCell ref="RMO1:RMP1"/>
    <mergeCell ref="RMQ1:RMR1"/>
    <mergeCell ref="RMS1:RMT1"/>
    <mergeCell ref="RMU1:RMV1"/>
    <mergeCell ref="RLY1:RLZ1"/>
    <mergeCell ref="RMA1:RMB1"/>
    <mergeCell ref="RMC1:RMD1"/>
    <mergeCell ref="RME1:RMF1"/>
    <mergeCell ref="RMG1:RMH1"/>
    <mergeCell ref="RMI1:RMJ1"/>
    <mergeCell ref="RLM1:RLN1"/>
    <mergeCell ref="RLO1:RLP1"/>
    <mergeCell ref="RLQ1:RLR1"/>
    <mergeCell ref="RLS1:RLT1"/>
    <mergeCell ref="RLU1:RLV1"/>
    <mergeCell ref="RLW1:RLX1"/>
    <mergeCell ref="RLA1:RLB1"/>
    <mergeCell ref="RLC1:RLD1"/>
    <mergeCell ref="RLE1:RLF1"/>
    <mergeCell ref="RLG1:RLH1"/>
    <mergeCell ref="RLI1:RLJ1"/>
    <mergeCell ref="RLK1:RLL1"/>
    <mergeCell ref="RKO1:RKP1"/>
    <mergeCell ref="RKQ1:RKR1"/>
    <mergeCell ref="RKS1:RKT1"/>
    <mergeCell ref="RKU1:RKV1"/>
    <mergeCell ref="RKW1:RKX1"/>
    <mergeCell ref="RKY1:RKZ1"/>
    <mergeCell ref="RKC1:RKD1"/>
    <mergeCell ref="RKE1:RKF1"/>
    <mergeCell ref="RKG1:RKH1"/>
    <mergeCell ref="RKI1:RKJ1"/>
    <mergeCell ref="RKK1:RKL1"/>
    <mergeCell ref="RKM1:RKN1"/>
    <mergeCell ref="RJQ1:RJR1"/>
    <mergeCell ref="RJS1:RJT1"/>
    <mergeCell ref="RJU1:RJV1"/>
    <mergeCell ref="RJW1:RJX1"/>
    <mergeCell ref="RJY1:RJZ1"/>
    <mergeCell ref="RKA1:RKB1"/>
    <mergeCell ref="RJE1:RJF1"/>
    <mergeCell ref="RJG1:RJH1"/>
    <mergeCell ref="RJI1:RJJ1"/>
    <mergeCell ref="RJK1:RJL1"/>
    <mergeCell ref="RJM1:RJN1"/>
    <mergeCell ref="RJO1:RJP1"/>
    <mergeCell ref="RIS1:RIT1"/>
    <mergeCell ref="RIU1:RIV1"/>
    <mergeCell ref="RIW1:RIX1"/>
    <mergeCell ref="RIY1:RIZ1"/>
    <mergeCell ref="RJA1:RJB1"/>
    <mergeCell ref="RJC1:RJD1"/>
    <mergeCell ref="RIG1:RIH1"/>
    <mergeCell ref="RII1:RIJ1"/>
    <mergeCell ref="RIK1:RIL1"/>
    <mergeCell ref="RIM1:RIN1"/>
    <mergeCell ref="RIO1:RIP1"/>
    <mergeCell ref="RIQ1:RIR1"/>
    <mergeCell ref="RHU1:RHV1"/>
    <mergeCell ref="RHW1:RHX1"/>
    <mergeCell ref="RHY1:RHZ1"/>
    <mergeCell ref="RIA1:RIB1"/>
    <mergeCell ref="RIC1:RID1"/>
    <mergeCell ref="RIE1:RIF1"/>
    <mergeCell ref="RHI1:RHJ1"/>
    <mergeCell ref="RHK1:RHL1"/>
    <mergeCell ref="RHM1:RHN1"/>
    <mergeCell ref="RHO1:RHP1"/>
    <mergeCell ref="RHQ1:RHR1"/>
    <mergeCell ref="RHS1:RHT1"/>
    <mergeCell ref="RGW1:RGX1"/>
    <mergeCell ref="RGY1:RGZ1"/>
    <mergeCell ref="RHA1:RHB1"/>
    <mergeCell ref="RHC1:RHD1"/>
    <mergeCell ref="RHE1:RHF1"/>
    <mergeCell ref="RHG1:RHH1"/>
    <mergeCell ref="RGK1:RGL1"/>
    <mergeCell ref="RGM1:RGN1"/>
    <mergeCell ref="RGO1:RGP1"/>
    <mergeCell ref="RGQ1:RGR1"/>
    <mergeCell ref="RGS1:RGT1"/>
    <mergeCell ref="RGU1:RGV1"/>
    <mergeCell ref="RFY1:RFZ1"/>
    <mergeCell ref="RGA1:RGB1"/>
    <mergeCell ref="RGC1:RGD1"/>
    <mergeCell ref="RGE1:RGF1"/>
    <mergeCell ref="RGG1:RGH1"/>
    <mergeCell ref="RGI1:RGJ1"/>
    <mergeCell ref="RFM1:RFN1"/>
    <mergeCell ref="RFO1:RFP1"/>
    <mergeCell ref="RFQ1:RFR1"/>
    <mergeCell ref="RFS1:RFT1"/>
    <mergeCell ref="RFU1:RFV1"/>
    <mergeCell ref="RFW1:RFX1"/>
    <mergeCell ref="RFA1:RFB1"/>
    <mergeCell ref="RFC1:RFD1"/>
    <mergeCell ref="RFE1:RFF1"/>
    <mergeCell ref="RFG1:RFH1"/>
    <mergeCell ref="RFI1:RFJ1"/>
    <mergeCell ref="RFK1:RFL1"/>
    <mergeCell ref="REO1:REP1"/>
    <mergeCell ref="REQ1:RER1"/>
    <mergeCell ref="RES1:RET1"/>
    <mergeCell ref="REU1:REV1"/>
    <mergeCell ref="REW1:REX1"/>
    <mergeCell ref="REY1:REZ1"/>
    <mergeCell ref="REC1:RED1"/>
    <mergeCell ref="REE1:REF1"/>
    <mergeCell ref="REG1:REH1"/>
    <mergeCell ref="REI1:REJ1"/>
    <mergeCell ref="REK1:REL1"/>
    <mergeCell ref="REM1:REN1"/>
    <mergeCell ref="RDQ1:RDR1"/>
    <mergeCell ref="RDS1:RDT1"/>
    <mergeCell ref="RDU1:RDV1"/>
    <mergeCell ref="RDW1:RDX1"/>
    <mergeCell ref="RDY1:RDZ1"/>
    <mergeCell ref="REA1:REB1"/>
    <mergeCell ref="RDE1:RDF1"/>
    <mergeCell ref="RDG1:RDH1"/>
    <mergeCell ref="RDI1:RDJ1"/>
    <mergeCell ref="RDK1:RDL1"/>
    <mergeCell ref="RDM1:RDN1"/>
    <mergeCell ref="RDO1:RDP1"/>
    <mergeCell ref="RCS1:RCT1"/>
    <mergeCell ref="RCU1:RCV1"/>
    <mergeCell ref="RCW1:RCX1"/>
    <mergeCell ref="RCY1:RCZ1"/>
    <mergeCell ref="RDA1:RDB1"/>
    <mergeCell ref="RDC1:RDD1"/>
    <mergeCell ref="RCG1:RCH1"/>
    <mergeCell ref="RCI1:RCJ1"/>
    <mergeCell ref="RCK1:RCL1"/>
    <mergeCell ref="RCM1:RCN1"/>
    <mergeCell ref="RCO1:RCP1"/>
    <mergeCell ref="RCQ1:RCR1"/>
    <mergeCell ref="RBU1:RBV1"/>
    <mergeCell ref="RBW1:RBX1"/>
    <mergeCell ref="RBY1:RBZ1"/>
    <mergeCell ref="RCA1:RCB1"/>
    <mergeCell ref="RCC1:RCD1"/>
    <mergeCell ref="RCE1:RCF1"/>
    <mergeCell ref="RBI1:RBJ1"/>
    <mergeCell ref="RBK1:RBL1"/>
    <mergeCell ref="RBM1:RBN1"/>
    <mergeCell ref="RBO1:RBP1"/>
    <mergeCell ref="RBQ1:RBR1"/>
    <mergeCell ref="RBS1:RBT1"/>
    <mergeCell ref="RAW1:RAX1"/>
    <mergeCell ref="RAY1:RAZ1"/>
    <mergeCell ref="RBA1:RBB1"/>
    <mergeCell ref="RBC1:RBD1"/>
    <mergeCell ref="RBE1:RBF1"/>
    <mergeCell ref="RBG1:RBH1"/>
    <mergeCell ref="RAK1:RAL1"/>
    <mergeCell ref="RAM1:RAN1"/>
    <mergeCell ref="RAO1:RAP1"/>
    <mergeCell ref="RAQ1:RAR1"/>
    <mergeCell ref="RAS1:RAT1"/>
    <mergeCell ref="RAU1:RAV1"/>
    <mergeCell ref="QZY1:QZZ1"/>
    <mergeCell ref="RAA1:RAB1"/>
    <mergeCell ref="RAC1:RAD1"/>
    <mergeCell ref="RAE1:RAF1"/>
    <mergeCell ref="RAG1:RAH1"/>
    <mergeCell ref="RAI1:RAJ1"/>
    <mergeCell ref="QZM1:QZN1"/>
    <mergeCell ref="QZO1:QZP1"/>
    <mergeCell ref="QZQ1:QZR1"/>
    <mergeCell ref="QZS1:QZT1"/>
    <mergeCell ref="QZU1:QZV1"/>
    <mergeCell ref="QZW1:QZX1"/>
    <mergeCell ref="QZA1:QZB1"/>
    <mergeCell ref="QZC1:QZD1"/>
    <mergeCell ref="QZE1:QZF1"/>
    <mergeCell ref="QZG1:QZH1"/>
    <mergeCell ref="QZI1:QZJ1"/>
    <mergeCell ref="QZK1:QZL1"/>
    <mergeCell ref="QYO1:QYP1"/>
    <mergeCell ref="QYQ1:QYR1"/>
    <mergeCell ref="QYS1:QYT1"/>
    <mergeCell ref="QYU1:QYV1"/>
    <mergeCell ref="QYW1:QYX1"/>
    <mergeCell ref="QYY1:QYZ1"/>
    <mergeCell ref="QYC1:QYD1"/>
    <mergeCell ref="QYE1:QYF1"/>
    <mergeCell ref="QYG1:QYH1"/>
    <mergeCell ref="QYI1:QYJ1"/>
    <mergeCell ref="QYK1:QYL1"/>
    <mergeCell ref="QYM1:QYN1"/>
    <mergeCell ref="QXQ1:QXR1"/>
    <mergeCell ref="QXS1:QXT1"/>
    <mergeCell ref="QXU1:QXV1"/>
    <mergeCell ref="QXW1:QXX1"/>
    <mergeCell ref="QXY1:QXZ1"/>
    <mergeCell ref="QYA1:QYB1"/>
    <mergeCell ref="QXE1:QXF1"/>
    <mergeCell ref="QXG1:QXH1"/>
    <mergeCell ref="QXI1:QXJ1"/>
    <mergeCell ref="QXK1:QXL1"/>
    <mergeCell ref="QXM1:QXN1"/>
    <mergeCell ref="QXO1:QXP1"/>
    <mergeCell ref="QWS1:QWT1"/>
    <mergeCell ref="QWU1:QWV1"/>
    <mergeCell ref="QWW1:QWX1"/>
    <mergeCell ref="QWY1:QWZ1"/>
    <mergeCell ref="QXA1:QXB1"/>
    <mergeCell ref="QXC1:QXD1"/>
    <mergeCell ref="QWG1:QWH1"/>
    <mergeCell ref="QWI1:QWJ1"/>
    <mergeCell ref="QWK1:QWL1"/>
    <mergeCell ref="QWM1:QWN1"/>
    <mergeCell ref="QWO1:QWP1"/>
    <mergeCell ref="QWQ1:QWR1"/>
    <mergeCell ref="QVU1:QVV1"/>
    <mergeCell ref="QVW1:QVX1"/>
    <mergeCell ref="QVY1:QVZ1"/>
    <mergeCell ref="QWA1:QWB1"/>
    <mergeCell ref="QWC1:QWD1"/>
    <mergeCell ref="QWE1:QWF1"/>
    <mergeCell ref="QVI1:QVJ1"/>
    <mergeCell ref="QVK1:QVL1"/>
    <mergeCell ref="QVM1:QVN1"/>
    <mergeCell ref="QVO1:QVP1"/>
    <mergeCell ref="QVQ1:QVR1"/>
    <mergeCell ref="QVS1:QVT1"/>
    <mergeCell ref="QUW1:QUX1"/>
    <mergeCell ref="QUY1:QUZ1"/>
    <mergeCell ref="QVA1:QVB1"/>
    <mergeCell ref="QVC1:QVD1"/>
    <mergeCell ref="QVE1:QVF1"/>
    <mergeCell ref="QVG1:QVH1"/>
    <mergeCell ref="QUK1:QUL1"/>
    <mergeCell ref="QUM1:QUN1"/>
    <mergeCell ref="QUO1:QUP1"/>
    <mergeCell ref="QUQ1:QUR1"/>
    <mergeCell ref="QUS1:QUT1"/>
    <mergeCell ref="QUU1:QUV1"/>
    <mergeCell ref="QTY1:QTZ1"/>
    <mergeCell ref="QUA1:QUB1"/>
    <mergeCell ref="QUC1:QUD1"/>
    <mergeCell ref="QUE1:QUF1"/>
    <mergeCell ref="QUG1:QUH1"/>
    <mergeCell ref="QUI1:QUJ1"/>
    <mergeCell ref="QTM1:QTN1"/>
    <mergeCell ref="QTO1:QTP1"/>
    <mergeCell ref="QTQ1:QTR1"/>
    <mergeCell ref="QTS1:QTT1"/>
    <mergeCell ref="QTU1:QTV1"/>
    <mergeCell ref="QTW1:QTX1"/>
    <mergeCell ref="QTA1:QTB1"/>
    <mergeCell ref="QTC1:QTD1"/>
    <mergeCell ref="QTE1:QTF1"/>
    <mergeCell ref="QTG1:QTH1"/>
    <mergeCell ref="QTI1:QTJ1"/>
    <mergeCell ref="QTK1:QTL1"/>
    <mergeCell ref="QSO1:QSP1"/>
    <mergeCell ref="QSQ1:QSR1"/>
    <mergeCell ref="QSS1:QST1"/>
    <mergeCell ref="QSU1:QSV1"/>
    <mergeCell ref="QSW1:QSX1"/>
    <mergeCell ref="QSY1:QSZ1"/>
    <mergeCell ref="QSC1:QSD1"/>
    <mergeCell ref="QSE1:QSF1"/>
    <mergeCell ref="QSG1:QSH1"/>
    <mergeCell ref="QSI1:QSJ1"/>
    <mergeCell ref="QSK1:QSL1"/>
    <mergeCell ref="QSM1:QSN1"/>
    <mergeCell ref="QRQ1:QRR1"/>
    <mergeCell ref="QRS1:QRT1"/>
    <mergeCell ref="QRU1:QRV1"/>
    <mergeCell ref="QRW1:QRX1"/>
    <mergeCell ref="QRY1:QRZ1"/>
    <mergeCell ref="QSA1:QSB1"/>
    <mergeCell ref="QRE1:QRF1"/>
    <mergeCell ref="QRG1:QRH1"/>
    <mergeCell ref="QRI1:QRJ1"/>
    <mergeCell ref="QRK1:QRL1"/>
    <mergeCell ref="QRM1:QRN1"/>
    <mergeCell ref="QRO1:QRP1"/>
    <mergeCell ref="QQS1:QQT1"/>
    <mergeCell ref="QQU1:QQV1"/>
    <mergeCell ref="QQW1:QQX1"/>
    <mergeCell ref="QQY1:QQZ1"/>
    <mergeCell ref="QRA1:QRB1"/>
    <mergeCell ref="QRC1:QRD1"/>
    <mergeCell ref="QQG1:QQH1"/>
    <mergeCell ref="QQI1:QQJ1"/>
    <mergeCell ref="QQK1:QQL1"/>
    <mergeCell ref="QQM1:QQN1"/>
    <mergeCell ref="QQO1:QQP1"/>
    <mergeCell ref="QQQ1:QQR1"/>
    <mergeCell ref="QPU1:QPV1"/>
    <mergeCell ref="QPW1:QPX1"/>
    <mergeCell ref="QPY1:QPZ1"/>
    <mergeCell ref="QQA1:QQB1"/>
    <mergeCell ref="QQC1:QQD1"/>
    <mergeCell ref="QQE1:QQF1"/>
    <mergeCell ref="QPI1:QPJ1"/>
    <mergeCell ref="QPK1:QPL1"/>
    <mergeCell ref="QPM1:QPN1"/>
    <mergeCell ref="QPO1:QPP1"/>
    <mergeCell ref="QPQ1:QPR1"/>
    <mergeCell ref="QPS1:QPT1"/>
    <mergeCell ref="QOW1:QOX1"/>
    <mergeCell ref="QOY1:QOZ1"/>
    <mergeCell ref="QPA1:QPB1"/>
    <mergeCell ref="QPC1:QPD1"/>
    <mergeCell ref="QPE1:QPF1"/>
    <mergeCell ref="QPG1:QPH1"/>
    <mergeCell ref="QOK1:QOL1"/>
    <mergeCell ref="QOM1:QON1"/>
    <mergeCell ref="QOO1:QOP1"/>
    <mergeCell ref="QOQ1:QOR1"/>
    <mergeCell ref="QOS1:QOT1"/>
    <mergeCell ref="QOU1:QOV1"/>
    <mergeCell ref="QNY1:QNZ1"/>
    <mergeCell ref="QOA1:QOB1"/>
    <mergeCell ref="QOC1:QOD1"/>
    <mergeCell ref="QOE1:QOF1"/>
    <mergeCell ref="QOG1:QOH1"/>
    <mergeCell ref="QOI1:QOJ1"/>
    <mergeCell ref="QNM1:QNN1"/>
    <mergeCell ref="QNO1:QNP1"/>
    <mergeCell ref="QNQ1:QNR1"/>
    <mergeCell ref="QNS1:QNT1"/>
    <mergeCell ref="QNU1:QNV1"/>
    <mergeCell ref="QNW1:QNX1"/>
    <mergeCell ref="QNA1:QNB1"/>
    <mergeCell ref="QNC1:QND1"/>
    <mergeCell ref="QNE1:QNF1"/>
    <mergeCell ref="QNG1:QNH1"/>
    <mergeCell ref="QNI1:QNJ1"/>
    <mergeCell ref="QNK1:QNL1"/>
    <mergeCell ref="QMO1:QMP1"/>
    <mergeCell ref="QMQ1:QMR1"/>
    <mergeCell ref="QMS1:QMT1"/>
    <mergeCell ref="QMU1:QMV1"/>
    <mergeCell ref="QMW1:QMX1"/>
    <mergeCell ref="QMY1:QMZ1"/>
    <mergeCell ref="QMC1:QMD1"/>
    <mergeCell ref="QME1:QMF1"/>
    <mergeCell ref="QMG1:QMH1"/>
    <mergeCell ref="QMI1:QMJ1"/>
    <mergeCell ref="QMK1:QML1"/>
    <mergeCell ref="QMM1:QMN1"/>
    <mergeCell ref="QLQ1:QLR1"/>
    <mergeCell ref="QLS1:QLT1"/>
    <mergeCell ref="QLU1:QLV1"/>
    <mergeCell ref="QLW1:QLX1"/>
    <mergeCell ref="QLY1:QLZ1"/>
    <mergeCell ref="QMA1:QMB1"/>
    <mergeCell ref="QLE1:QLF1"/>
    <mergeCell ref="QLG1:QLH1"/>
    <mergeCell ref="QLI1:QLJ1"/>
    <mergeCell ref="QLK1:QLL1"/>
    <mergeCell ref="QLM1:QLN1"/>
    <mergeCell ref="QLO1:QLP1"/>
    <mergeCell ref="QKS1:QKT1"/>
    <mergeCell ref="QKU1:QKV1"/>
    <mergeCell ref="QKW1:QKX1"/>
    <mergeCell ref="QKY1:QKZ1"/>
    <mergeCell ref="QLA1:QLB1"/>
    <mergeCell ref="QLC1:QLD1"/>
    <mergeCell ref="QKG1:QKH1"/>
    <mergeCell ref="QKI1:QKJ1"/>
    <mergeCell ref="QKK1:QKL1"/>
    <mergeCell ref="QKM1:QKN1"/>
    <mergeCell ref="QKO1:QKP1"/>
    <mergeCell ref="QKQ1:QKR1"/>
    <mergeCell ref="QJU1:QJV1"/>
    <mergeCell ref="QJW1:QJX1"/>
    <mergeCell ref="QJY1:QJZ1"/>
    <mergeCell ref="QKA1:QKB1"/>
    <mergeCell ref="QKC1:QKD1"/>
    <mergeCell ref="QKE1:QKF1"/>
    <mergeCell ref="QJI1:QJJ1"/>
    <mergeCell ref="QJK1:QJL1"/>
    <mergeCell ref="QJM1:QJN1"/>
    <mergeCell ref="QJO1:QJP1"/>
    <mergeCell ref="QJQ1:QJR1"/>
    <mergeCell ref="QJS1:QJT1"/>
    <mergeCell ref="QIW1:QIX1"/>
    <mergeCell ref="QIY1:QIZ1"/>
    <mergeCell ref="QJA1:QJB1"/>
    <mergeCell ref="QJC1:QJD1"/>
    <mergeCell ref="QJE1:QJF1"/>
    <mergeCell ref="QJG1:QJH1"/>
    <mergeCell ref="QIK1:QIL1"/>
    <mergeCell ref="QIM1:QIN1"/>
    <mergeCell ref="QIO1:QIP1"/>
    <mergeCell ref="QIQ1:QIR1"/>
    <mergeCell ref="QIS1:QIT1"/>
    <mergeCell ref="QIU1:QIV1"/>
    <mergeCell ref="QHY1:QHZ1"/>
    <mergeCell ref="QIA1:QIB1"/>
    <mergeCell ref="QIC1:QID1"/>
    <mergeCell ref="QIE1:QIF1"/>
    <mergeCell ref="QIG1:QIH1"/>
    <mergeCell ref="QII1:QIJ1"/>
    <mergeCell ref="QHM1:QHN1"/>
    <mergeCell ref="QHO1:QHP1"/>
    <mergeCell ref="QHQ1:QHR1"/>
    <mergeCell ref="QHS1:QHT1"/>
    <mergeCell ref="QHU1:QHV1"/>
    <mergeCell ref="QHW1:QHX1"/>
    <mergeCell ref="QHA1:QHB1"/>
    <mergeCell ref="QHC1:QHD1"/>
    <mergeCell ref="QHE1:QHF1"/>
    <mergeCell ref="QHG1:QHH1"/>
    <mergeCell ref="QHI1:QHJ1"/>
    <mergeCell ref="QHK1:QHL1"/>
    <mergeCell ref="QGO1:QGP1"/>
    <mergeCell ref="QGQ1:QGR1"/>
    <mergeCell ref="QGS1:QGT1"/>
    <mergeCell ref="QGU1:QGV1"/>
    <mergeCell ref="QGW1:QGX1"/>
    <mergeCell ref="QGY1:QGZ1"/>
    <mergeCell ref="QGC1:QGD1"/>
    <mergeCell ref="QGE1:QGF1"/>
    <mergeCell ref="QGG1:QGH1"/>
    <mergeCell ref="QGI1:QGJ1"/>
    <mergeCell ref="QGK1:QGL1"/>
    <mergeCell ref="QGM1:QGN1"/>
    <mergeCell ref="QFQ1:QFR1"/>
    <mergeCell ref="QFS1:QFT1"/>
    <mergeCell ref="QFU1:QFV1"/>
    <mergeCell ref="QFW1:QFX1"/>
    <mergeCell ref="QFY1:QFZ1"/>
    <mergeCell ref="QGA1:QGB1"/>
    <mergeCell ref="QFE1:QFF1"/>
    <mergeCell ref="QFG1:QFH1"/>
    <mergeCell ref="QFI1:QFJ1"/>
    <mergeCell ref="QFK1:QFL1"/>
    <mergeCell ref="QFM1:QFN1"/>
    <mergeCell ref="QFO1:QFP1"/>
    <mergeCell ref="QES1:QET1"/>
    <mergeCell ref="QEU1:QEV1"/>
    <mergeCell ref="QEW1:QEX1"/>
    <mergeCell ref="QEY1:QEZ1"/>
    <mergeCell ref="QFA1:QFB1"/>
    <mergeCell ref="QFC1:QFD1"/>
    <mergeCell ref="QEG1:QEH1"/>
    <mergeCell ref="QEI1:QEJ1"/>
    <mergeCell ref="QEK1:QEL1"/>
    <mergeCell ref="QEM1:QEN1"/>
    <mergeCell ref="QEO1:QEP1"/>
    <mergeCell ref="QEQ1:QER1"/>
    <mergeCell ref="QDU1:QDV1"/>
    <mergeCell ref="QDW1:QDX1"/>
    <mergeCell ref="QDY1:QDZ1"/>
    <mergeCell ref="QEA1:QEB1"/>
    <mergeCell ref="QEC1:QED1"/>
    <mergeCell ref="QEE1:QEF1"/>
    <mergeCell ref="QDI1:QDJ1"/>
    <mergeCell ref="QDK1:QDL1"/>
    <mergeCell ref="QDM1:QDN1"/>
    <mergeCell ref="QDO1:QDP1"/>
    <mergeCell ref="QDQ1:QDR1"/>
    <mergeCell ref="QDS1:QDT1"/>
    <mergeCell ref="QCW1:QCX1"/>
    <mergeCell ref="QCY1:QCZ1"/>
    <mergeCell ref="QDA1:QDB1"/>
    <mergeCell ref="QDC1:QDD1"/>
    <mergeCell ref="QDE1:QDF1"/>
    <mergeCell ref="QDG1:QDH1"/>
    <mergeCell ref="QCK1:QCL1"/>
    <mergeCell ref="QCM1:QCN1"/>
    <mergeCell ref="QCO1:QCP1"/>
    <mergeCell ref="QCQ1:QCR1"/>
    <mergeCell ref="QCS1:QCT1"/>
    <mergeCell ref="QCU1:QCV1"/>
    <mergeCell ref="QBY1:QBZ1"/>
    <mergeCell ref="QCA1:QCB1"/>
    <mergeCell ref="QCC1:QCD1"/>
    <mergeCell ref="QCE1:QCF1"/>
    <mergeCell ref="QCG1:QCH1"/>
    <mergeCell ref="QCI1:QCJ1"/>
    <mergeCell ref="QBM1:QBN1"/>
    <mergeCell ref="QBO1:QBP1"/>
    <mergeCell ref="QBQ1:QBR1"/>
    <mergeCell ref="QBS1:QBT1"/>
    <mergeCell ref="QBU1:QBV1"/>
    <mergeCell ref="QBW1:QBX1"/>
    <mergeCell ref="QBA1:QBB1"/>
    <mergeCell ref="QBC1:QBD1"/>
    <mergeCell ref="QBE1:QBF1"/>
    <mergeCell ref="QBG1:QBH1"/>
    <mergeCell ref="QBI1:QBJ1"/>
    <mergeCell ref="QBK1:QBL1"/>
    <mergeCell ref="QAO1:QAP1"/>
    <mergeCell ref="QAQ1:QAR1"/>
    <mergeCell ref="QAS1:QAT1"/>
    <mergeCell ref="QAU1:QAV1"/>
    <mergeCell ref="QAW1:QAX1"/>
    <mergeCell ref="QAY1:QAZ1"/>
    <mergeCell ref="QAC1:QAD1"/>
    <mergeCell ref="QAE1:QAF1"/>
    <mergeCell ref="QAG1:QAH1"/>
    <mergeCell ref="QAI1:QAJ1"/>
    <mergeCell ref="QAK1:QAL1"/>
    <mergeCell ref="QAM1:QAN1"/>
    <mergeCell ref="PZQ1:PZR1"/>
    <mergeCell ref="PZS1:PZT1"/>
    <mergeCell ref="PZU1:PZV1"/>
    <mergeCell ref="PZW1:PZX1"/>
    <mergeCell ref="PZY1:PZZ1"/>
    <mergeCell ref="QAA1:QAB1"/>
    <mergeCell ref="PZE1:PZF1"/>
    <mergeCell ref="PZG1:PZH1"/>
    <mergeCell ref="PZI1:PZJ1"/>
    <mergeCell ref="PZK1:PZL1"/>
    <mergeCell ref="PZM1:PZN1"/>
    <mergeCell ref="PZO1:PZP1"/>
    <mergeCell ref="PYS1:PYT1"/>
    <mergeCell ref="PYU1:PYV1"/>
    <mergeCell ref="PYW1:PYX1"/>
    <mergeCell ref="PYY1:PYZ1"/>
    <mergeCell ref="PZA1:PZB1"/>
    <mergeCell ref="PZC1:PZD1"/>
    <mergeCell ref="PYG1:PYH1"/>
    <mergeCell ref="PYI1:PYJ1"/>
    <mergeCell ref="PYK1:PYL1"/>
    <mergeCell ref="PYM1:PYN1"/>
    <mergeCell ref="PYO1:PYP1"/>
    <mergeCell ref="PYQ1:PYR1"/>
    <mergeCell ref="PXU1:PXV1"/>
    <mergeCell ref="PXW1:PXX1"/>
    <mergeCell ref="PXY1:PXZ1"/>
    <mergeCell ref="PYA1:PYB1"/>
    <mergeCell ref="PYC1:PYD1"/>
    <mergeCell ref="PYE1:PYF1"/>
    <mergeCell ref="PXI1:PXJ1"/>
    <mergeCell ref="PXK1:PXL1"/>
    <mergeCell ref="PXM1:PXN1"/>
    <mergeCell ref="PXO1:PXP1"/>
    <mergeCell ref="PXQ1:PXR1"/>
    <mergeCell ref="PXS1:PXT1"/>
    <mergeCell ref="PWW1:PWX1"/>
    <mergeCell ref="PWY1:PWZ1"/>
    <mergeCell ref="PXA1:PXB1"/>
    <mergeCell ref="PXC1:PXD1"/>
    <mergeCell ref="PXE1:PXF1"/>
    <mergeCell ref="PXG1:PXH1"/>
    <mergeCell ref="PWK1:PWL1"/>
    <mergeCell ref="PWM1:PWN1"/>
    <mergeCell ref="PWO1:PWP1"/>
    <mergeCell ref="PWQ1:PWR1"/>
    <mergeCell ref="PWS1:PWT1"/>
    <mergeCell ref="PWU1:PWV1"/>
    <mergeCell ref="PVY1:PVZ1"/>
    <mergeCell ref="PWA1:PWB1"/>
    <mergeCell ref="PWC1:PWD1"/>
    <mergeCell ref="PWE1:PWF1"/>
    <mergeCell ref="PWG1:PWH1"/>
    <mergeCell ref="PWI1:PWJ1"/>
    <mergeCell ref="PVM1:PVN1"/>
    <mergeCell ref="PVO1:PVP1"/>
    <mergeCell ref="PVQ1:PVR1"/>
    <mergeCell ref="PVS1:PVT1"/>
    <mergeCell ref="PVU1:PVV1"/>
    <mergeCell ref="PVW1:PVX1"/>
    <mergeCell ref="PVA1:PVB1"/>
    <mergeCell ref="PVC1:PVD1"/>
    <mergeCell ref="PVE1:PVF1"/>
    <mergeCell ref="PVG1:PVH1"/>
    <mergeCell ref="PVI1:PVJ1"/>
    <mergeCell ref="PVK1:PVL1"/>
    <mergeCell ref="PUO1:PUP1"/>
    <mergeCell ref="PUQ1:PUR1"/>
    <mergeCell ref="PUS1:PUT1"/>
    <mergeCell ref="PUU1:PUV1"/>
    <mergeCell ref="PUW1:PUX1"/>
    <mergeCell ref="PUY1:PUZ1"/>
    <mergeCell ref="PUC1:PUD1"/>
    <mergeCell ref="PUE1:PUF1"/>
    <mergeCell ref="PUG1:PUH1"/>
    <mergeCell ref="PUI1:PUJ1"/>
    <mergeCell ref="PUK1:PUL1"/>
    <mergeCell ref="PUM1:PUN1"/>
    <mergeCell ref="PTQ1:PTR1"/>
    <mergeCell ref="PTS1:PTT1"/>
    <mergeCell ref="PTU1:PTV1"/>
    <mergeCell ref="PTW1:PTX1"/>
    <mergeCell ref="PTY1:PTZ1"/>
    <mergeCell ref="PUA1:PUB1"/>
    <mergeCell ref="PTE1:PTF1"/>
    <mergeCell ref="PTG1:PTH1"/>
    <mergeCell ref="PTI1:PTJ1"/>
    <mergeCell ref="PTK1:PTL1"/>
    <mergeCell ref="PTM1:PTN1"/>
    <mergeCell ref="PTO1:PTP1"/>
    <mergeCell ref="PSS1:PST1"/>
    <mergeCell ref="PSU1:PSV1"/>
    <mergeCell ref="PSW1:PSX1"/>
    <mergeCell ref="PSY1:PSZ1"/>
    <mergeCell ref="PTA1:PTB1"/>
    <mergeCell ref="PTC1:PTD1"/>
    <mergeCell ref="PSG1:PSH1"/>
    <mergeCell ref="PSI1:PSJ1"/>
    <mergeCell ref="PSK1:PSL1"/>
    <mergeCell ref="PSM1:PSN1"/>
    <mergeCell ref="PSO1:PSP1"/>
    <mergeCell ref="PSQ1:PSR1"/>
    <mergeCell ref="PRU1:PRV1"/>
    <mergeCell ref="PRW1:PRX1"/>
    <mergeCell ref="PRY1:PRZ1"/>
    <mergeCell ref="PSA1:PSB1"/>
    <mergeCell ref="PSC1:PSD1"/>
    <mergeCell ref="PSE1:PSF1"/>
    <mergeCell ref="PRI1:PRJ1"/>
    <mergeCell ref="PRK1:PRL1"/>
    <mergeCell ref="PRM1:PRN1"/>
    <mergeCell ref="PRO1:PRP1"/>
    <mergeCell ref="PRQ1:PRR1"/>
    <mergeCell ref="PRS1:PRT1"/>
    <mergeCell ref="PQW1:PQX1"/>
    <mergeCell ref="PQY1:PQZ1"/>
    <mergeCell ref="PRA1:PRB1"/>
    <mergeCell ref="PRC1:PRD1"/>
    <mergeCell ref="PRE1:PRF1"/>
    <mergeCell ref="PRG1:PRH1"/>
    <mergeCell ref="PQK1:PQL1"/>
    <mergeCell ref="PQM1:PQN1"/>
    <mergeCell ref="PQO1:PQP1"/>
    <mergeCell ref="PQQ1:PQR1"/>
    <mergeCell ref="PQS1:PQT1"/>
    <mergeCell ref="PQU1:PQV1"/>
    <mergeCell ref="PPY1:PPZ1"/>
    <mergeCell ref="PQA1:PQB1"/>
    <mergeCell ref="PQC1:PQD1"/>
    <mergeCell ref="PQE1:PQF1"/>
    <mergeCell ref="PQG1:PQH1"/>
    <mergeCell ref="PQI1:PQJ1"/>
    <mergeCell ref="PPM1:PPN1"/>
    <mergeCell ref="PPO1:PPP1"/>
    <mergeCell ref="PPQ1:PPR1"/>
    <mergeCell ref="PPS1:PPT1"/>
    <mergeCell ref="PPU1:PPV1"/>
    <mergeCell ref="PPW1:PPX1"/>
    <mergeCell ref="PPA1:PPB1"/>
    <mergeCell ref="PPC1:PPD1"/>
    <mergeCell ref="PPE1:PPF1"/>
    <mergeCell ref="PPG1:PPH1"/>
    <mergeCell ref="PPI1:PPJ1"/>
    <mergeCell ref="PPK1:PPL1"/>
    <mergeCell ref="POO1:POP1"/>
    <mergeCell ref="POQ1:POR1"/>
    <mergeCell ref="POS1:POT1"/>
    <mergeCell ref="POU1:POV1"/>
    <mergeCell ref="POW1:POX1"/>
    <mergeCell ref="POY1:POZ1"/>
    <mergeCell ref="POC1:POD1"/>
    <mergeCell ref="POE1:POF1"/>
    <mergeCell ref="POG1:POH1"/>
    <mergeCell ref="POI1:POJ1"/>
    <mergeCell ref="POK1:POL1"/>
    <mergeCell ref="POM1:PON1"/>
    <mergeCell ref="PNQ1:PNR1"/>
    <mergeCell ref="PNS1:PNT1"/>
    <mergeCell ref="PNU1:PNV1"/>
    <mergeCell ref="PNW1:PNX1"/>
    <mergeCell ref="PNY1:PNZ1"/>
    <mergeCell ref="POA1:POB1"/>
    <mergeCell ref="PNE1:PNF1"/>
    <mergeCell ref="PNG1:PNH1"/>
    <mergeCell ref="PNI1:PNJ1"/>
    <mergeCell ref="PNK1:PNL1"/>
    <mergeCell ref="PNM1:PNN1"/>
    <mergeCell ref="PNO1:PNP1"/>
    <mergeCell ref="PMS1:PMT1"/>
    <mergeCell ref="PMU1:PMV1"/>
    <mergeCell ref="PMW1:PMX1"/>
    <mergeCell ref="PMY1:PMZ1"/>
    <mergeCell ref="PNA1:PNB1"/>
    <mergeCell ref="PNC1:PND1"/>
    <mergeCell ref="PMG1:PMH1"/>
    <mergeCell ref="PMI1:PMJ1"/>
    <mergeCell ref="PMK1:PML1"/>
    <mergeCell ref="PMM1:PMN1"/>
    <mergeCell ref="PMO1:PMP1"/>
    <mergeCell ref="PMQ1:PMR1"/>
    <mergeCell ref="PLU1:PLV1"/>
    <mergeCell ref="PLW1:PLX1"/>
    <mergeCell ref="PLY1:PLZ1"/>
    <mergeCell ref="PMA1:PMB1"/>
    <mergeCell ref="PMC1:PMD1"/>
    <mergeCell ref="PME1:PMF1"/>
    <mergeCell ref="PLI1:PLJ1"/>
    <mergeCell ref="PLK1:PLL1"/>
    <mergeCell ref="PLM1:PLN1"/>
    <mergeCell ref="PLO1:PLP1"/>
    <mergeCell ref="PLQ1:PLR1"/>
    <mergeCell ref="PLS1:PLT1"/>
    <mergeCell ref="PKW1:PKX1"/>
    <mergeCell ref="PKY1:PKZ1"/>
    <mergeCell ref="PLA1:PLB1"/>
    <mergeCell ref="PLC1:PLD1"/>
    <mergeCell ref="PLE1:PLF1"/>
    <mergeCell ref="PLG1:PLH1"/>
    <mergeCell ref="PKK1:PKL1"/>
    <mergeCell ref="PKM1:PKN1"/>
    <mergeCell ref="PKO1:PKP1"/>
    <mergeCell ref="PKQ1:PKR1"/>
    <mergeCell ref="PKS1:PKT1"/>
    <mergeCell ref="PKU1:PKV1"/>
    <mergeCell ref="PJY1:PJZ1"/>
    <mergeCell ref="PKA1:PKB1"/>
    <mergeCell ref="PKC1:PKD1"/>
    <mergeCell ref="PKE1:PKF1"/>
    <mergeCell ref="PKG1:PKH1"/>
    <mergeCell ref="PKI1:PKJ1"/>
    <mergeCell ref="PJM1:PJN1"/>
    <mergeCell ref="PJO1:PJP1"/>
    <mergeCell ref="PJQ1:PJR1"/>
    <mergeCell ref="PJS1:PJT1"/>
    <mergeCell ref="PJU1:PJV1"/>
    <mergeCell ref="PJW1:PJX1"/>
    <mergeCell ref="PJA1:PJB1"/>
    <mergeCell ref="PJC1:PJD1"/>
    <mergeCell ref="PJE1:PJF1"/>
    <mergeCell ref="PJG1:PJH1"/>
    <mergeCell ref="PJI1:PJJ1"/>
    <mergeCell ref="PJK1:PJL1"/>
    <mergeCell ref="PIO1:PIP1"/>
    <mergeCell ref="PIQ1:PIR1"/>
    <mergeCell ref="PIS1:PIT1"/>
    <mergeCell ref="PIU1:PIV1"/>
    <mergeCell ref="PIW1:PIX1"/>
    <mergeCell ref="PIY1:PIZ1"/>
    <mergeCell ref="PIC1:PID1"/>
    <mergeCell ref="PIE1:PIF1"/>
    <mergeCell ref="PIG1:PIH1"/>
    <mergeCell ref="PII1:PIJ1"/>
    <mergeCell ref="PIK1:PIL1"/>
    <mergeCell ref="PIM1:PIN1"/>
    <mergeCell ref="PHQ1:PHR1"/>
    <mergeCell ref="PHS1:PHT1"/>
    <mergeCell ref="PHU1:PHV1"/>
    <mergeCell ref="PHW1:PHX1"/>
    <mergeCell ref="PHY1:PHZ1"/>
    <mergeCell ref="PIA1:PIB1"/>
    <mergeCell ref="PHE1:PHF1"/>
    <mergeCell ref="PHG1:PHH1"/>
    <mergeCell ref="PHI1:PHJ1"/>
    <mergeCell ref="PHK1:PHL1"/>
    <mergeCell ref="PHM1:PHN1"/>
    <mergeCell ref="PHO1:PHP1"/>
    <mergeCell ref="PGS1:PGT1"/>
    <mergeCell ref="PGU1:PGV1"/>
    <mergeCell ref="PGW1:PGX1"/>
    <mergeCell ref="PGY1:PGZ1"/>
    <mergeCell ref="PHA1:PHB1"/>
    <mergeCell ref="PHC1:PHD1"/>
    <mergeCell ref="PGG1:PGH1"/>
    <mergeCell ref="PGI1:PGJ1"/>
    <mergeCell ref="PGK1:PGL1"/>
    <mergeCell ref="PGM1:PGN1"/>
    <mergeCell ref="PGO1:PGP1"/>
    <mergeCell ref="PGQ1:PGR1"/>
    <mergeCell ref="PFU1:PFV1"/>
    <mergeCell ref="PFW1:PFX1"/>
    <mergeCell ref="PFY1:PFZ1"/>
    <mergeCell ref="PGA1:PGB1"/>
    <mergeCell ref="PGC1:PGD1"/>
    <mergeCell ref="PGE1:PGF1"/>
    <mergeCell ref="PFI1:PFJ1"/>
    <mergeCell ref="PFK1:PFL1"/>
    <mergeCell ref="PFM1:PFN1"/>
    <mergeCell ref="PFO1:PFP1"/>
    <mergeCell ref="PFQ1:PFR1"/>
    <mergeCell ref="PFS1:PFT1"/>
    <mergeCell ref="PEW1:PEX1"/>
    <mergeCell ref="PEY1:PEZ1"/>
    <mergeCell ref="PFA1:PFB1"/>
    <mergeCell ref="PFC1:PFD1"/>
    <mergeCell ref="PFE1:PFF1"/>
    <mergeCell ref="PFG1:PFH1"/>
    <mergeCell ref="PEK1:PEL1"/>
    <mergeCell ref="PEM1:PEN1"/>
    <mergeCell ref="PEO1:PEP1"/>
    <mergeCell ref="PEQ1:PER1"/>
    <mergeCell ref="PES1:PET1"/>
    <mergeCell ref="PEU1:PEV1"/>
    <mergeCell ref="PDY1:PDZ1"/>
    <mergeCell ref="PEA1:PEB1"/>
    <mergeCell ref="PEC1:PED1"/>
    <mergeCell ref="PEE1:PEF1"/>
    <mergeCell ref="PEG1:PEH1"/>
    <mergeCell ref="PEI1:PEJ1"/>
    <mergeCell ref="PDM1:PDN1"/>
    <mergeCell ref="PDO1:PDP1"/>
    <mergeCell ref="PDQ1:PDR1"/>
    <mergeCell ref="PDS1:PDT1"/>
    <mergeCell ref="PDU1:PDV1"/>
    <mergeCell ref="PDW1:PDX1"/>
    <mergeCell ref="PDA1:PDB1"/>
    <mergeCell ref="PDC1:PDD1"/>
    <mergeCell ref="PDE1:PDF1"/>
    <mergeCell ref="PDG1:PDH1"/>
    <mergeCell ref="PDI1:PDJ1"/>
    <mergeCell ref="PDK1:PDL1"/>
    <mergeCell ref="PCO1:PCP1"/>
    <mergeCell ref="PCQ1:PCR1"/>
    <mergeCell ref="PCS1:PCT1"/>
    <mergeCell ref="PCU1:PCV1"/>
    <mergeCell ref="PCW1:PCX1"/>
    <mergeCell ref="PCY1:PCZ1"/>
    <mergeCell ref="PCC1:PCD1"/>
    <mergeCell ref="PCE1:PCF1"/>
    <mergeCell ref="PCG1:PCH1"/>
    <mergeCell ref="PCI1:PCJ1"/>
    <mergeCell ref="PCK1:PCL1"/>
    <mergeCell ref="PCM1:PCN1"/>
    <mergeCell ref="PBQ1:PBR1"/>
    <mergeCell ref="PBS1:PBT1"/>
    <mergeCell ref="PBU1:PBV1"/>
    <mergeCell ref="PBW1:PBX1"/>
    <mergeCell ref="PBY1:PBZ1"/>
    <mergeCell ref="PCA1:PCB1"/>
    <mergeCell ref="PBE1:PBF1"/>
    <mergeCell ref="PBG1:PBH1"/>
    <mergeCell ref="PBI1:PBJ1"/>
    <mergeCell ref="PBK1:PBL1"/>
    <mergeCell ref="PBM1:PBN1"/>
    <mergeCell ref="PBO1:PBP1"/>
    <mergeCell ref="PAS1:PAT1"/>
    <mergeCell ref="PAU1:PAV1"/>
    <mergeCell ref="PAW1:PAX1"/>
    <mergeCell ref="PAY1:PAZ1"/>
    <mergeCell ref="PBA1:PBB1"/>
    <mergeCell ref="PBC1:PBD1"/>
    <mergeCell ref="PAG1:PAH1"/>
    <mergeCell ref="PAI1:PAJ1"/>
    <mergeCell ref="PAK1:PAL1"/>
    <mergeCell ref="PAM1:PAN1"/>
    <mergeCell ref="PAO1:PAP1"/>
    <mergeCell ref="PAQ1:PAR1"/>
    <mergeCell ref="OZU1:OZV1"/>
    <mergeCell ref="OZW1:OZX1"/>
    <mergeCell ref="OZY1:OZZ1"/>
    <mergeCell ref="PAA1:PAB1"/>
    <mergeCell ref="PAC1:PAD1"/>
    <mergeCell ref="PAE1:PAF1"/>
    <mergeCell ref="OZI1:OZJ1"/>
    <mergeCell ref="OZK1:OZL1"/>
    <mergeCell ref="OZM1:OZN1"/>
    <mergeCell ref="OZO1:OZP1"/>
    <mergeCell ref="OZQ1:OZR1"/>
    <mergeCell ref="OZS1:OZT1"/>
    <mergeCell ref="OYW1:OYX1"/>
    <mergeCell ref="OYY1:OYZ1"/>
    <mergeCell ref="OZA1:OZB1"/>
    <mergeCell ref="OZC1:OZD1"/>
    <mergeCell ref="OZE1:OZF1"/>
    <mergeCell ref="OZG1:OZH1"/>
    <mergeCell ref="OYK1:OYL1"/>
    <mergeCell ref="OYM1:OYN1"/>
    <mergeCell ref="OYO1:OYP1"/>
    <mergeCell ref="OYQ1:OYR1"/>
    <mergeCell ref="OYS1:OYT1"/>
    <mergeCell ref="OYU1:OYV1"/>
    <mergeCell ref="OXY1:OXZ1"/>
    <mergeCell ref="OYA1:OYB1"/>
    <mergeCell ref="OYC1:OYD1"/>
    <mergeCell ref="OYE1:OYF1"/>
    <mergeCell ref="OYG1:OYH1"/>
    <mergeCell ref="OYI1:OYJ1"/>
    <mergeCell ref="OXM1:OXN1"/>
    <mergeCell ref="OXO1:OXP1"/>
    <mergeCell ref="OXQ1:OXR1"/>
    <mergeCell ref="OXS1:OXT1"/>
    <mergeCell ref="OXU1:OXV1"/>
    <mergeCell ref="OXW1:OXX1"/>
    <mergeCell ref="OXA1:OXB1"/>
    <mergeCell ref="OXC1:OXD1"/>
    <mergeCell ref="OXE1:OXF1"/>
    <mergeCell ref="OXG1:OXH1"/>
    <mergeCell ref="OXI1:OXJ1"/>
    <mergeCell ref="OXK1:OXL1"/>
    <mergeCell ref="OWO1:OWP1"/>
    <mergeCell ref="OWQ1:OWR1"/>
    <mergeCell ref="OWS1:OWT1"/>
    <mergeCell ref="OWU1:OWV1"/>
    <mergeCell ref="OWW1:OWX1"/>
    <mergeCell ref="OWY1:OWZ1"/>
    <mergeCell ref="OWC1:OWD1"/>
    <mergeCell ref="OWE1:OWF1"/>
    <mergeCell ref="OWG1:OWH1"/>
    <mergeCell ref="OWI1:OWJ1"/>
    <mergeCell ref="OWK1:OWL1"/>
    <mergeCell ref="OWM1:OWN1"/>
    <mergeCell ref="OVQ1:OVR1"/>
    <mergeCell ref="OVS1:OVT1"/>
    <mergeCell ref="OVU1:OVV1"/>
    <mergeCell ref="OVW1:OVX1"/>
    <mergeCell ref="OVY1:OVZ1"/>
    <mergeCell ref="OWA1:OWB1"/>
    <mergeCell ref="OVE1:OVF1"/>
    <mergeCell ref="OVG1:OVH1"/>
    <mergeCell ref="OVI1:OVJ1"/>
    <mergeCell ref="OVK1:OVL1"/>
    <mergeCell ref="OVM1:OVN1"/>
    <mergeCell ref="OVO1:OVP1"/>
    <mergeCell ref="OUS1:OUT1"/>
    <mergeCell ref="OUU1:OUV1"/>
    <mergeCell ref="OUW1:OUX1"/>
    <mergeCell ref="OUY1:OUZ1"/>
    <mergeCell ref="OVA1:OVB1"/>
    <mergeCell ref="OVC1:OVD1"/>
    <mergeCell ref="OUG1:OUH1"/>
    <mergeCell ref="OUI1:OUJ1"/>
    <mergeCell ref="OUK1:OUL1"/>
    <mergeCell ref="OUM1:OUN1"/>
    <mergeCell ref="OUO1:OUP1"/>
    <mergeCell ref="OUQ1:OUR1"/>
    <mergeCell ref="OTU1:OTV1"/>
    <mergeCell ref="OTW1:OTX1"/>
    <mergeCell ref="OTY1:OTZ1"/>
    <mergeCell ref="OUA1:OUB1"/>
    <mergeCell ref="OUC1:OUD1"/>
    <mergeCell ref="OUE1:OUF1"/>
    <mergeCell ref="OTI1:OTJ1"/>
    <mergeCell ref="OTK1:OTL1"/>
    <mergeCell ref="OTM1:OTN1"/>
    <mergeCell ref="OTO1:OTP1"/>
    <mergeCell ref="OTQ1:OTR1"/>
    <mergeCell ref="OTS1:OTT1"/>
    <mergeCell ref="OSW1:OSX1"/>
    <mergeCell ref="OSY1:OSZ1"/>
    <mergeCell ref="OTA1:OTB1"/>
    <mergeCell ref="OTC1:OTD1"/>
    <mergeCell ref="OTE1:OTF1"/>
    <mergeCell ref="OTG1:OTH1"/>
    <mergeCell ref="OSK1:OSL1"/>
    <mergeCell ref="OSM1:OSN1"/>
    <mergeCell ref="OSO1:OSP1"/>
    <mergeCell ref="OSQ1:OSR1"/>
    <mergeCell ref="OSS1:OST1"/>
    <mergeCell ref="OSU1:OSV1"/>
    <mergeCell ref="ORY1:ORZ1"/>
    <mergeCell ref="OSA1:OSB1"/>
    <mergeCell ref="OSC1:OSD1"/>
    <mergeCell ref="OSE1:OSF1"/>
    <mergeCell ref="OSG1:OSH1"/>
    <mergeCell ref="OSI1:OSJ1"/>
    <mergeCell ref="ORM1:ORN1"/>
    <mergeCell ref="ORO1:ORP1"/>
    <mergeCell ref="ORQ1:ORR1"/>
    <mergeCell ref="ORS1:ORT1"/>
    <mergeCell ref="ORU1:ORV1"/>
    <mergeCell ref="ORW1:ORX1"/>
    <mergeCell ref="ORA1:ORB1"/>
    <mergeCell ref="ORC1:ORD1"/>
    <mergeCell ref="ORE1:ORF1"/>
    <mergeCell ref="ORG1:ORH1"/>
    <mergeCell ref="ORI1:ORJ1"/>
    <mergeCell ref="ORK1:ORL1"/>
    <mergeCell ref="OQO1:OQP1"/>
    <mergeCell ref="OQQ1:OQR1"/>
    <mergeCell ref="OQS1:OQT1"/>
    <mergeCell ref="OQU1:OQV1"/>
    <mergeCell ref="OQW1:OQX1"/>
    <mergeCell ref="OQY1:OQZ1"/>
    <mergeCell ref="OQC1:OQD1"/>
    <mergeCell ref="OQE1:OQF1"/>
    <mergeCell ref="OQG1:OQH1"/>
    <mergeCell ref="OQI1:OQJ1"/>
    <mergeCell ref="OQK1:OQL1"/>
    <mergeCell ref="OQM1:OQN1"/>
    <mergeCell ref="OPQ1:OPR1"/>
    <mergeCell ref="OPS1:OPT1"/>
    <mergeCell ref="OPU1:OPV1"/>
    <mergeCell ref="OPW1:OPX1"/>
    <mergeCell ref="OPY1:OPZ1"/>
    <mergeCell ref="OQA1:OQB1"/>
    <mergeCell ref="OPE1:OPF1"/>
    <mergeCell ref="OPG1:OPH1"/>
    <mergeCell ref="OPI1:OPJ1"/>
    <mergeCell ref="OPK1:OPL1"/>
    <mergeCell ref="OPM1:OPN1"/>
    <mergeCell ref="OPO1:OPP1"/>
    <mergeCell ref="OOS1:OOT1"/>
    <mergeCell ref="OOU1:OOV1"/>
    <mergeCell ref="OOW1:OOX1"/>
    <mergeCell ref="OOY1:OOZ1"/>
    <mergeCell ref="OPA1:OPB1"/>
    <mergeCell ref="OPC1:OPD1"/>
    <mergeCell ref="OOG1:OOH1"/>
    <mergeCell ref="OOI1:OOJ1"/>
    <mergeCell ref="OOK1:OOL1"/>
    <mergeCell ref="OOM1:OON1"/>
    <mergeCell ref="OOO1:OOP1"/>
    <mergeCell ref="OOQ1:OOR1"/>
    <mergeCell ref="ONU1:ONV1"/>
    <mergeCell ref="ONW1:ONX1"/>
    <mergeCell ref="ONY1:ONZ1"/>
    <mergeCell ref="OOA1:OOB1"/>
    <mergeCell ref="OOC1:OOD1"/>
    <mergeCell ref="OOE1:OOF1"/>
    <mergeCell ref="ONI1:ONJ1"/>
    <mergeCell ref="ONK1:ONL1"/>
    <mergeCell ref="ONM1:ONN1"/>
    <mergeCell ref="ONO1:ONP1"/>
    <mergeCell ref="ONQ1:ONR1"/>
    <mergeCell ref="ONS1:ONT1"/>
    <mergeCell ref="OMW1:OMX1"/>
    <mergeCell ref="OMY1:OMZ1"/>
    <mergeCell ref="ONA1:ONB1"/>
    <mergeCell ref="ONC1:OND1"/>
    <mergeCell ref="ONE1:ONF1"/>
    <mergeCell ref="ONG1:ONH1"/>
    <mergeCell ref="OMK1:OML1"/>
    <mergeCell ref="OMM1:OMN1"/>
    <mergeCell ref="OMO1:OMP1"/>
    <mergeCell ref="OMQ1:OMR1"/>
    <mergeCell ref="OMS1:OMT1"/>
    <mergeCell ref="OMU1:OMV1"/>
    <mergeCell ref="OLY1:OLZ1"/>
    <mergeCell ref="OMA1:OMB1"/>
    <mergeCell ref="OMC1:OMD1"/>
    <mergeCell ref="OME1:OMF1"/>
    <mergeCell ref="OMG1:OMH1"/>
    <mergeCell ref="OMI1:OMJ1"/>
    <mergeCell ref="OLM1:OLN1"/>
    <mergeCell ref="OLO1:OLP1"/>
    <mergeCell ref="OLQ1:OLR1"/>
    <mergeCell ref="OLS1:OLT1"/>
    <mergeCell ref="OLU1:OLV1"/>
    <mergeCell ref="OLW1:OLX1"/>
    <mergeCell ref="OLA1:OLB1"/>
    <mergeCell ref="OLC1:OLD1"/>
    <mergeCell ref="OLE1:OLF1"/>
    <mergeCell ref="OLG1:OLH1"/>
    <mergeCell ref="OLI1:OLJ1"/>
    <mergeCell ref="OLK1:OLL1"/>
    <mergeCell ref="OKO1:OKP1"/>
    <mergeCell ref="OKQ1:OKR1"/>
    <mergeCell ref="OKS1:OKT1"/>
    <mergeCell ref="OKU1:OKV1"/>
    <mergeCell ref="OKW1:OKX1"/>
    <mergeCell ref="OKY1:OKZ1"/>
    <mergeCell ref="OKC1:OKD1"/>
    <mergeCell ref="OKE1:OKF1"/>
    <mergeCell ref="OKG1:OKH1"/>
    <mergeCell ref="OKI1:OKJ1"/>
    <mergeCell ref="OKK1:OKL1"/>
    <mergeCell ref="OKM1:OKN1"/>
    <mergeCell ref="OJQ1:OJR1"/>
    <mergeCell ref="OJS1:OJT1"/>
    <mergeCell ref="OJU1:OJV1"/>
    <mergeCell ref="OJW1:OJX1"/>
    <mergeCell ref="OJY1:OJZ1"/>
    <mergeCell ref="OKA1:OKB1"/>
    <mergeCell ref="OJE1:OJF1"/>
    <mergeCell ref="OJG1:OJH1"/>
    <mergeCell ref="OJI1:OJJ1"/>
    <mergeCell ref="OJK1:OJL1"/>
    <mergeCell ref="OJM1:OJN1"/>
    <mergeCell ref="OJO1:OJP1"/>
    <mergeCell ref="OIS1:OIT1"/>
    <mergeCell ref="OIU1:OIV1"/>
    <mergeCell ref="OIW1:OIX1"/>
    <mergeCell ref="OIY1:OIZ1"/>
    <mergeCell ref="OJA1:OJB1"/>
    <mergeCell ref="OJC1:OJD1"/>
    <mergeCell ref="OIG1:OIH1"/>
    <mergeCell ref="OII1:OIJ1"/>
    <mergeCell ref="OIK1:OIL1"/>
    <mergeCell ref="OIM1:OIN1"/>
    <mergeCell ref="OIO1:OIP1"/>
    <mergeCell ref="OIQ1:OIR1"/>
    <mergeCell ref="OHU1:OHV1"/>
    <mergeCell ref="OHW1:OHX1"/>
    <mergeCell ref="OHY1:OHZ1"/>
    <mergeCell ref="OIA1:OIB1"/>
    <mergeCell ref="OIC1:OID1"/>
    <mergeCell ref="OIE1:OIF1"/>
    <mergeCell ref="OHI1:OHJ1"/>
    <mergeCell ref="OHK1:OHL1"/>
    <mergeCell ref="OHM1:OHN1"/>
    <mergeCell ref="OHO1:OHP1"/>
    <mergeCell ref="OHQ1:OHR1"/>
    <mergeCell ref="OHS1:OHT1"/>
    <mergeCell ref="OGW1:OGX1"/>
    <mergeCell ref="OGY1:OGZ1"/>
    <mergeCell ref="OHA1:OHB1"/>
    <mergeCell ref="OHC1:OHD1"/>
    <mergeCell ref="OHE1:OHF1"/>
    <mergeCell ref="OHG1:OHH1"/>
    <mergeCell ref="OGK1:OGL1"/>
    <mergeCell ref="OGM1:OGN1"/>
    <mergeCell ref="OGO1:OGP1"/>
    <mergeCell ref="OGQ1:OGR1"/>
    <mergeCell ref="OGS1:OGT1"/>
    <mergeCell ref="OGU1:OGV1"/>
    <mergeCell ref="OFY1:OFZ1"/>
    <mergeCell ref="OGA1:OGB1"/>
    <mergeCell ref="OGC1:OGD1"/>
    <mergeCell ref="OGE1:OGF1"/>
    <mergeCell ref="OGG1:OGH1"/>
    <mergeCell ref="OGI1:OGJ1"/>
    <mergeCell ref="OFM1:OFN1"/>
    <mergeCell ref="OFO1:OFP1"/>
    <mergeCell ref="OFQ1:OFR1"/>
    <mergeCell ref="OFS1:OFT1"/>
    <mergeCell ref="OFU1:OFV1"/>
    <mergeCell ref="OFW1:OFX1"/>
    <mergeCell ref="OFA1:OFB1"/>
    <mergeCell ref="OFC1:OFD1"/>
    <mergeCell ref="OFE1:OFF1"/>
    <mergeCell ref="OFG1:OFH1"/>
    <mergeCell ref="OFI1:OFJ1"/>
    <mergeCell ref="OFK1:OFL1"/>
    <mergeCell ref="OEO1:OEP1"/>
    <mergeCell ref="OEQ1:OER1"/>
    <mergeCell ref="OES1:OET1"/>
    <mergeCell ref="OEU1:OEV1"/>
    <mergeCell ref="OEW1:OEX1"/>
    <mergeCell ref="OEY1:OEZ1"/>
    <mergeCell ref="OEC1:OED1"/>
    <mergeCell ref="OEE1:OEF1"/>
    <mergeCell ref="OEG1:OEH1"/>
    <mergeCell ref="OEI1:OEJ1"/>
    <mergeCell ref="OEK1:OEL1"/>
    <mergeCell ref="OEM1:OEN1"/>
    <mergeCell ref="ODQ1:ODR1"/>
    <mergeCell ref="ODS1:ODT1"/>
    <mergeCell ref="ODU1:ODV1"/>
    <mergeCell ref="ODW1:ODX1"/>
    <mergeCell ref="ODY1:ODZ1"/>
    <mergeCell ref="OEA1:OEB1"/>
    <mergeCell ref="ODE1:ODF1"/>
    <mergeCell ref="ODG1:ODH1"/>
    <mergeCell ref="ODI1:ODJ1"/>
    <mergeCell ref="ODK1:ODL1"/>
    <mergeCell ref="ODM1:ODN1"/>
    <mergeCell ref="ODO1:ODP1"/>
    <mergeCell ref="OCS1:OCT1"/>
    <mergeCell ref="OCU1:OCV1"/>
    <mergeCell ref="OCW1:OCX1"/>
    <mergeCell ref="OCY1:OCZ1"/>
    <mergeCell ref="ODA1:ODB1"/>
    <mergeCell ref="ODC1:ODD1"/>
    <mergeCell ref="OCG1:OCH1"/>
    <mergeCell ref="OCI1:OCJ1"/>
    <mergeCell ref="OCK1:OCL1"/>
    <mergeCell ref="OCM1:OCN1"/>
    <mergeCell ref="OCO1:OCP1"/>
    <mergeCell ref="OCQ1:OCR1"/>
    <mergeCell ref="OBU1:OBV1"/>
    <mergeCell ref="OBW1:OBX1"/>
    <mergeCell ref="OBY1:OBZ1"/>
    <mergeCell ref="OCA1:OCB1"/>
    <mergeCell ref="OCC1:OCD1"/>
    <mergeCell ref="OCE1:OCF1"/>
    <mergeCell ref="OBI1:OBJ1"/>
    <mergeCell ref="OBK1:OBL1"/>
    <mergeCell ref="OBM1:OBN1"/>
    <mergeCell ref="OBO1:OBP1"/>
    <mergeCell ref="OBQ1:OBR1"/>
    <mergeCell ref="OBS1:OBT1"/>
    <mergeCell ref="OAW1:OAX1"/>
    <mergeCell ref="OAY1:OAZ1"/>
    <mergeCell ref="OBA1:OBB1"/>
    <mergeCell ref="OBC1:OBD1"/>
    <mergeCell ref="OBE1:OBF1"/>
    <mergeCell ref="OBG1:OBH1"/>
    <mergeCell ref="OAK1:OAL1"/>
    <mergeCell ref="OAM1:OAN1"/>
    <mergeCell ref="OAO1:OAP1"/>
    <mergeCell ref="OAQ1:OAR1"/>
    <mergeCell ref="OAS1:OAT1"/>
    <mergeCell ref="OAU1:OAV1"/>
    <mergeCell ref="NZY1:NZZ1"/>
    <mergeCell ref="OAA1:OAB1"/>
    <mergeCell ref="OAC1:OAD1"/>
    <mergeCell ref="OAE1:OAF1"/>
    <mergeCell ref="OAG1:OAH1"/>
    <mergeCell ref="OAI1:OAJ1"/>
    <mergeCell ref="NZM1:NZN1"/>
    <mergeCell ref="NZO1:NZP1"/>
    <mergeCell ref="NZQ1:NZR1"/>
    <mergeCell ref="NZS1:NZT1"/>
    <mergeCell ref="NZU1:NZV1"/>
    <mergeCell ref="NZW1:NZX1"/>
    <mergeCell ref="NZA1:NZB1"/>
    <mergeCell ref="NZC1:NZD1"/>
    <mergeCell ref="NZE1:NZF1"/>
    <mergeCell ref="NZG1:NZH1"/>
    <mergeCell ref="NZI1:NZJ1"/>
    <mergeCell ref="NZK1:NZL1"/>
    <mergeCell ref="NYO1:NYP1"/>
    <mergeCell ref="NYQ1:NYR1"/>
    <mergeCell ref="NYS1:NYT1"/>
    <mergeCell ref="NYU1:NYV1"/>
    <mergeCell ref="NYW1:NYX1"/>
    <mergeCell ref="NYY1:NYZ1"/>
    <mergeCell ref="NYC1:NYD1"/>
    <mergeCell ref="NYE1:NYF1"/>
    <mergeCell ref="NYG1:NYH1"/>
    <mergeCell ref="NYI1:NYJ1"/>
    <mergeCell ref="NYK1:NYL1"/>
    <mergeCell ref="NYM1:NYN1"/>
    <mergeCell ref="NXQ1:NXR1"/>
    <mergeCell ref="NXS1:NXT1"/>
    <mergeCell ref="NXU1:NXV1"/>
    <mergeCell ref="NXW1:NXX1"/>
    <mergeCell ref="NXY1:NXZ1"/>
    <mergeCell ref="NYA1:NYB1"/>
    <mergeCell ref="NXE1:NXF1"/>
    <mergeCell ref="NXG1:NXH1"/>
    <mergeCell ref="NXI1:NXJ1"/>
    <mergeCell ref="NXK1:NXL1"/>
    <mergeCell ref="NXM1:NXN1"/>
    <mergeCell ref="NXO1:NXP1"/>
    <mergeCell ref="NWS1:NWT1"/>
    <mergeCell ref="NWU1:NWV1"/>
    <mergeCell ref="NWW1:NWX1"/>
    <mergeCell ref="NWY1:NWZ1"/>
    <mergeCell ref="NXA1:NXB1"/>
    <mergeCell ref="NXC1:NXD1"/>
    <mergeCell ref="NWG1:NWH1"/>
    <mergeCell ref="NWI1:NWJ1"/>
    <mergeCell ref="NWK1:NWL1"/>
    <mergeCell ref="NWM1:NWN1"/>
    <mergeCell ref="NWO1:NWP1"/>
    <mergeCell ref="NWQ1:NWR1"/>
    <mergeCell ref="NVU1:NVV1"/>
    <mergeCell ref="NVW1:NVX1"/>
    <mergeCell ref="NVY1:NVZ1"/>
    <mergeCell ref="NWA1:NWB1"/>
    <mergeCell ref="NWC1:NWD1"/>
    <mergeCell ref="NWE1:NWF1"/>
    <mergeCell ref="NVI1:NVJ1"/>
    <mergeCell ref="NVK1:NVL1"/>
    <mergeCell ref="NVM1:NVN1"/>
    <mergeCell ref="NVO1:NVP1"/>
    <mergeCell ref="NVQ1:NVR1"/>
    <mergeCell ref="NVS1:NVT1"/>
    <mergeCell ref="NUW1:NUX1"/>
    <mergeCell ref="NUY1:NUZ1"/>
    <mergeCell ref="NVA1:NVB1"/>
    <mergeCell ref="NVC1:NVD1"/>
    <mergeCell ref="NVE1:NVF1"/>
    <mergeCell ref="NVG1:NVH1"/>
    <mergeCell ref="NUK1:NUL1"/>
    <mergeCell ref="NUM1:NUN1"/>
    <mergeCell ref="NUO1:NUP1"/>
    <mergeCell ref="NUQ1:NUR1"/>
    <mergeCell ref="NUS1:NUT1"/>
    <mergeCell ref="NUU1:NUV1"/>
    <mergeCell ref="NTY1:NTZ1"/>
    <mergeCell ref="NUA1:NUB1"/>
    <mergeCell ref="NUC1:NUD1"/>
    <mergeCell ref="NUE1:NUF1"/>
    <mergeCell ref="NUG1:NUH1"/>
    <mergeCell ref="NUI1:NUJ1"/>
    <mergeCell ref="NTM1:NTN1"/>
    <mergeCell ref="NTO1:NTP1"/>
    <mergeCell ref="NTQ1:NTR1"/>
    <mergeCell ref="NTS1:NTT1"/>
    <mergeCell ref="NTU1:NTV1"/>
    <mergeCell ref="NTW1:NTX1"/>
    <mergeCell ref="NTA1:NTB1"/>
    <mergeCell ref="NTC1:NTD1"/>
    <mergeCell ref="NTE1:NTF1"/>
    <mergeCell ref="NTG1:NTH1"/>
    <mergeCell ref="NTI1:NTJ1"/>
    <mergeCell ref="NTK1:NTL1"/>
    <mergeCell ref="NSO1:NSP1"/>
    <mergeCell ref="NSQ1:NSR1"/>
    <mergeCell ref="NSS1:NST1"/>
    <mergeCell ref="NSU1:NSV1"/>
    <mergeCell ref="NSW1:NSX1"/>
    <mergeCell ref="NSY1:NSZ1"/>
    <mergeCell ref="NSC1:NSD1"/>
    <mergeCell ref="NSE1:NSF1"/>
    <mergeCell ref="NSG1:NSH1"/>
    <mergeCell ref="NSI1:NSJ1"/>
    <mergeCell ref="NSK1:NSL1"/>
    <mergeCell ref="NSM1:NSN1"/>
    <mergeCell ref="NRQ1:NRR1"/>
    <mergeCell ref="NRS1:NRT1"/>
    <mergeCell ref="NRU1:NRV1"/>
    <mergeCell ref="NRW1:NRX1"/>
    <mergeCell ref="NRY1:NRZ1"/>
    <mergeCell ref="NSA1:NSB1"/>
    <mergeCell ref="NRE1:NRF1"/>
    <mergeCell ref="NRG1:NRH1"/>
    <mergeCell ref="NRI1:NRJ1"/>
    <mergeCell ref="NRK1:NRL1"/>
    <mergeCell ref="NRM1:NRN1"/>
    <mergeCell ref="NRO1:NRP1"/>
    <mergeCell ref="NQS1:NQT1"/>
    <mergeCell ref="NQU1:NQV1"/>
    <mergeCell ref="NQW1:NQX1"/>
    <mergeCell ref="NQY1:NQZ1"/>
    <mergeCell ref="NRA1:NRB1"/>
    <mergeCell ref="NRC1:NRD1"/>
    <mergeCell ref="NQG1:NQH1"/>
    <mergeCell ref="NQI1:NQJ1"/>
    <mergeCell ref="NQK1:NQL1"/>
    <mergeCell ref="NQM1:NQN1"/>
    <mergeCell ref="NQO1:NQP1"/>
    <mergeCell ref="NQQ1:NQR1"/>
    <mergeCell ref="NPU1:NPV1"/>
    <mergeCell ref="NPW1:NPX1"/>
    <mergeCell ref="NPY1:NPZ1"/>
    <mergeCell ref="NQA1:NQB1"/>
    <mergeCell ref="NQC1:NQD1"/>
    <mergeCell ref="NQE1:NQF1"/>
    <mergeCell ref="NPI1:NPJ1"/>
    <mergeCell ref="NPK1:NPL1"/>
    <mergeCell ref="NPM1:NPN1"/>
    <mergeCell ref="NPO1:NPP1"/>
    <mergeCell ref="NPQ1:NPR1"/>
    <mergeCell ref="NPS1:NPT1"/>
    <mergeCell ref="NOW1:NOX1"/>
    <mergeCell ref="NOY1:NOZ1"/>
    <mergeCell ref="NPA1:NPB1"/>
    <mergeCell ref="NPC1:NPD1"/>
    <mergeCell ref="NPE1:NPF1"/>
    <mergeCell ref="NPG1:NPH1"/>
    <mergeCell ref="NOK1:NOL1"/>
    <mergeCell ref="NOM1:NON1"/>
    <mergeCell ref="NOO1:NOP1"/>
    <mergeCell ref="NOQ1:NOR1"/>
    <mergeCell ref="NOS1:NOT1"/>
    <mergeCell ref="NOU1:NOV1"/>
    <mergeCell ref="NNY1:NNZ1"/>
    <mergeCell ref="NOA1:NOB1"/>
    <mergeCell ref="NOC1:NOD1"/>
    <mergeCell ref="NOE1:NOF1"/>
    <mergeCell ref="NOG1:NOH1"/>
    <mergeCell ref="NOI1:NOJ1"/>
    <mergeCell ref="NNM1:NNN1"/>
    <mergeCell ref="NNO1:NNP1"/>
    <mergeCell ref="NNQ1:NNR1"/>
    <mergeCell ref="NNS1:NNT1"/>
    <mergeCell ref="NNU1:NNV1"/>
    <mergeCell ref="NNW1:NNX1"/>
    <mergeCell ref="NNA1:NNB1"/>
    <mergeCell ref="NNC1:NND1"/>
    <mergeCell ref="NNE1:NNF1"/>
    <mergeCell ref="NNG1:NNH1"/>
    <mergeCell ref="NNI1:NNJ1"/>
    <mergeCell ref="NNK1:NNL1"/>
    <mergeCell ref="NMO1:NMP1"/>
    <mergeCell ref="NMQ1:NMR1"/>
    <mergeCell ref="NMS1:NMT1"/>
    <mergeCell ref="NMU1:NMV1"/>
    <mergeCell ref="NMW1:NMX1"/>
    <mergeCell ref="NMY1:NMZ1"/>
    <mergeCell ref="NMC1:NMD1"/>
    <mergeCell ref="NME1:NMF1"/>
    <mergeCell ref="NMG1:NMH1"/>
    <mergeCell ref="NMI1:NMJ1"/>
    <mergeCell ref="NMK1:NML1"/>
    <mergeCell ref="NMM1:NMN1"/>
    <mergeCell ref="NLQ1:NLR1"/>
    <mergeCell ref="NLS1:NLT1"/>
    <mergeCell ref="NLU1:NLV1"/>
    <mergeCell ref="NLW1:NLX1"/>
    <mergeCell ref="NLY1:NLZ1"/>
    <mergeCell ref="NMA1:NMB1"/>
    <mergeCell ref="NLE1:NLF1"/>
    <mergeCell ref="NLG1:NLH1"/>
    <mergeCell ref="NLI1:NLJ1"/>
    <mergeCell ref="NLK1:NLL1"/>
    <mergeCell ref="NLM1:NLN1"/>
    <mergeCell ref="NLO1:NLP1"/>
    <mergeCell ref="NKS1:NKT1"/>
    <mergeCell ref="NKU1:NKV1"/>
    <mergeCell ref="NKW1:NKX1"/>
    <mergeCell ref="NKY1:NKZ1"/>
    <mergeCell ref="NLA1:NLB1"/>
    <mergeCell ref="NLC1:NLD1"/>
    <mergeCell ref="NKG1:NKH1"/>
    <mergeCell ref="NKI1:NKJ1"/>
    <mergeCell ref="NKK1:NKL1"/>
    <mergeCell ref="NKM1:NKN1"/>
    <mergeCell ref="NKO1:NKP1"/>
    <mergeCell ref="NKQ1:NKR1"/>
    <mergeCell ref="NJU1:NJV1"/>
    <mergeCell ref="NJW1:NJX1"/>
    <mergeCell ref="NJY1:NJZ1"/>
    <mergeCell ref="NKA1:NKB1"/>
    <mergeCell ref="NKC1:NKD1"/>
    <mergeCell ref="NKE1:NKF1"/>
    <mergeCell ref="NJI1:NJJ1"/>
    <mergeCell ref="NJK1:NJL1"/>
    <mergeCell ref="NJM1:NJN1"/>
    <mergeCell ref="NJO1:NJP1"/>
    <mergeCell ref="NJQ1:NJR1"/>
    <mergeCell ref="NJS1:NJT1"/>
    <mergeCell ref="NIW1:NIX1"/>
    <mergeCell ref="NIY1:NIZ1"/>
    <mergeCell ref="NJA1:NJB1"/>
    <mergeCell ref="NJC1:NJD1"/>
    <mergeCell ref="NJE1:NJF1"/>
    <mergeCell ref="NJG1:NJH1"/>
    <mergeCell ref="NIK1:NIL1"/>
    <mergeCell ref="NIM1:NIN1"/>
    <mergeCell ref="NIO1:NIP1"/>
    <mergeCell ref="NIQ1:NIR1"/>
    <mergeCell ref="NIS1:NIT1"/>
    <mergeCell ref="NIU1:NIV1"/>
    <mergeCell ref="NHY1:NHZ1"/>
    <mergeCell ref="NIA1:NIB1"/>
    <mergeCell ref="NIC1:NID1"/>
    <mergeCell ref="NIE1:NIF1"/>
    <mergeCell ref="NIG1:NIH1"/>
    <mergeCell ref="NII1:NIJ1"/>
    <mergeCell ref="NHM1:NHN1"/>
    <mergeCell ref="NHO1:NHP1"/>
    <mergeCell ref="NHQ1:NHR1"/>
    <mergeCell ref="NHS1:NHT1"/>
    <mergeCell ref="NHU1:NHV1"/>
    <mergeCell ref="NHW1:NHX1"/>
    <mergeCell ref="NHA1:NHB1"/>
    <mergeCell ref="NHC1:NHD1"/>
    <mergeCell ref="NHE1:NHF1"/>
    <mergeCell ref="NHG1:NHH1"/>
    <mergeCell ref="NHI1:NHJ1"/>
    <mergeCell ref="NHK1:NHL1"/>
    <mergeCell ref="NGO1:NGP1"/>
    <mergeCell ref="NGQ1:NGR1"/>
    <mergeCell ref="NGS1:NGT1"/>
    <mergeCell ref="NGU1:NGV1"/>
    <mergeCell ref="NGW1:NGX1"/>
    <mergeCell ref="NGY1:NGZ1"/>
    <mergeCell ref="NGC1:NGD1"/>
    <mergeCell ref="NGE1:NGF1"/>
    <mergeCell ref="NGG1:NGH1"/>
    <mergeCell ref="NGI1:NGJ1"/>
    <mergeCell ref="NGK1:NGL1"/>
    <mergeCell ref="NGM1:NGN1"/>
    <mergeCell ref="NFQ1:NFR1"/>
    <mergeCell ref="NFS1:NFT1"/>
    <mergeCell ref="NFU1:NFV1"/>
    <mergeCell ref="NFW1:NFX1"/>
    <mergeCell ref="NFY1:NFZ1"/>
    <mergeCell ref="NGA1:NGB1"/>
    <mergeCell ref="NFE1:NFF1"/>
    <mergeCell ref="NFG1:NFH1"/>
    <mergeCell ref="NFI1:NFJ1"/>
    <mergeCell ref="NFK1:NFL1"/>
    <mergeCell ref="NFM1:NFN1"/>
    <mergeCell ref="NFO1:NFP1"/>
    <mergeCell ref="NES1:NET1"/>
    <mergeCell ref="NEU1:NEV1"/>
    <mergeCell ref="NEW1:NEX1"/>
    <mergeCell ref="NEY1:NEZ1"/>
    <mergeCell ref="NFA1:NFB1"/>
    <mergeCell ref="NFC1:NFD1"/>
    <mergeCell ref="NEG1:NEH1"/>
    <mergeCell ref="NEI1:NEJ1"/>
    <mergeCell ref="NEK1:NEL1"/>
    <mergeCell ref="NEM1:NEN1"/>
    <mergeCell ref="NEO1:NEP1"/>
    <mergeCell ref="NEQ1:NER1"/>
    <mergeCell ref="NDU1:NDV1"/>
    <mergeCell ref="NDW1:NDX1"/>
    <mergeCell ref="NDY1:NDZ1"/>
    <mergeCell ref="NEA1:NEB1"/>
    <mergeCell ref="NEC1:NED1"/>
    <mergeCell ref="NEE1:NEF1"/>
    <mergeCell ref="NDI1:NDJ1"/>
    <mergeCell ref="NDK1:NDL1"/>
    <mergeCell ref="NDM1:NDN1"/>
    <mergeCell ref="NDO1:NDP1"/>
    <mergeCell ref="NDQ1:NDR1"/>
    <mergeCell ref="NDS1:NDT1"/>
    <mergeCell ref="NCW1:NCX1"/>
    <mergeCell ref="NCY1:NCZ1"/>
    <mergeCell ref="NDA1:NDB1"/>
    <mergeCell ref="NDC1:NDD1"/>
    <mergeCell ref="NDE1:NDF1"/>
    <mergeCell ref="NDG1:NDH1"/>
    <mergeCell ref="NCK1:NCL1"/>
    <mergeCell ref="NCM1:NCN1"/>
    <mergeCell ref="NCO1:NCP1"/>
    <mergeCell ref="NCQ1:NCR1"/>
    <mergeCell ref="NCS1:NCT1"/>
    <mergeCell ref="NCU1:NCV1"/>
    <mergeCell ref="NBY1:NBZ1"/>
    <mergeCell ref="NCA1:NCB1"/>
    <mergeCell ref="NCC1:NCD1"/>
    <mergeCell ref="NCE1:NCF1"/>
    <mergeCell ref="NCG1:NCH1"/>
    <mergeCell ref="NCI1:NCJ1"/>
    <mergeCell ref="NBM1:NBN1"/>
    <mergeCell ref="NBO1:NBP1"/>
    <mergeCell ref="NBQ1:NBR1"/>
    <mergeCell ref="NBS1:NBT1"/>
    <mergeCell ref="NBU1:NBV1"/>
    <mergeCell ref="NBW1:NBX1"/>
    <mergeCell ref="NBA1:NBB1"/>
    <mergeCell ref="NBC1:NBD1"/>
    <mergeCell ref="NBE1:NBF1"/>
    <mergeCell ref="NBG1:NBH1"/>
    <mergeCell ref="NBI1:NBJ1"/>
    <mergeCell ref="NBK1:NBL1"/>
    <mergeCell ref="NAO1:NAP1"/>
    <mergeCell ref="NAQ1:NAR1"/>
    <mergeCell ref="NAS1:NAT1"/>
    <mergeCell ref="NAU1:NAV1"/>
    <mergeCell ref="NAW1:NAX1"/>
    <mergeCell ref="NAY1:NAZ1"/>
    <mergeCell ref="NAC1:NAD1"/>
    <mergeCell ref="NAE1:NAF1"/>
    <mergeCell ref="NAG1:NAH1"/>
    <mergeCell ref="NAI1:NAJ1"/>
    <mergeCell ref="NAK1:NAL1"/>
    <mergeCell ref="NAM1:NAN1"/>
    <mergeCell ref="MZQ1:MZR1"/>
    <mergeCell ref="MZS1:MZT1"/>
    <mergeCell ref="MZU1:MZV1"/>
    <mergeCell ref="MZW1:MZX1"/>
    <mergeCell ref="MZY1:MZZ1"/>
    <mergeCell ref="NAA1:NAB1"/>
    <mergeCell ref="MZE1:MZF1"/>
    <mergeCell ref="MZG1:MZH1"/>
    <mergeCell ref="MZI1:MZJ1"/>
    <mergeCell ref="MZK1:MZL1"/>
    <mergeCell ref="MZM1:MZN1"/>
    <mergeCell ref="MZO1:MZP1"/>
    <mergeCell ref="MYS1:MYT1"/>
    <mergeCell ref="MYU1:MYV1"/>
    <mergeCell ref="MYW1:MYX1"/>
    <mergeCell ref="MYY1:MYZ1"/>
    <mergeCell ref="MZA1:MZB1"/>
    <mergeCell ref="MZC1:MZD1"/>
    <mergeCell ref="MYG1:MYH1"/>
    <mergeCell ref="MYI1:MYJ1"/>
    <mergeCell ref="MYK1:MYL1"/>
    <mergeCell ref="MYM1:MYN1"/>
    <mergeCell ref="MYO1:MYP1"/>
    <mergeCell ref="MYQ1:MYR1"/>
    <mergeCell ref="MXU1:MXV1"/>
    <mergeCell ref="MXW1:MXX1"/>
    <mergeCell ref="MXY1:MXZ1"/>
    <mergeCell ref="MYA1:MYB1"/>
    <mergeCell ref="MYC1:MYD1"/>
    <mergeCell ref="MYE1:MYF1"/>
    <mergeCell ref="MXI1:MXJ1"/>
    <mergeCell ref="MXK1:MXL1"/>
    <mergeCell ref="MXM1:MXN1"/>
    <mergeCell ref="MXO1:MXP1"/>
    <mergeCell ref="MXQ1:MXR1"/>
    <mergeCell ref="MXS1:MXT1"/>
    <mergeCell ref="MWW1:MWX1"/>
    <mergeCell ref="MWY1:MWZ1"/>
    <mergeCell ref="MXA1:MXB1"/>
    <mergeCell ref="MXC1:MXD1"/>
    <mergeCell ref="MXE1:MXF1"/>
    <mergeCell ref="MXG1:MXH1"/>
    <mergeCell ref="MWK1:MWL1"/>
    <mergeCell ref="MWM1:MWN1"/>
    <mergeCell ref="MWO1:MWP1"/>
    <mergeCell ref="MWQ1:MWR1"/>
    <mergeCell ref="MWS1:MWT1"/>
    <mergeCell ref="MWU1:MWV1"/>
    <mergeCell ref="MVY1:MVZ1"/>
    <mergeCell ref="MWA1:MWB1"/>
    <mergeCell ref="MWC1:MWD1"/>
    <mergeCell ref="MWE1:MWF1"/>
    <mergeCell ref="MWG1:MWH1"/>
    <mergeCell ref="MWI1:MWJ1"/>
    <mergeCell ref="MVM1:MVN1"/>
    <mergeCell ref="MVO1:MVP1"/>
    <mergeCell ref="MVQ1:MVR1"/>
    <mergeCell ref="MVS1:MVT1"/>
    <mergeCell ref="MVU1:MVV1"/>
    <mergeCell ref="MVW1:MVX1"/>
    <mergeCell ref="MVA1:MVB1"/>
    <mergeCell ref="MVC1:MVD1"/>
    <mergeCell ref="MVE1:MVF1"/>
    <mergeCell ref="MVG1:MVH1"/>
    <mergeCell ref="MVI1:MVJ1"/>
    <mergeCell ref="MVK1:MVL1"/>
    <mergeCell ref="MUO1:MUP1"/>
    <mergeCell ref="MUQ1:MUR1"/>
    <mergeCell ref="MUS1:MUT1"/>
    <mergeCell ref="MUU1:MUV1"/>
    <mergeCell ref="MUW1:MUX1"/>
    <mergeCell ref="MUY1:MUZ1"/>
    <mergeCell ref="MUC1:MUD1"/>
    <mergeCell ref="MUE1:MUF1"/>
    <mergeCell ref="MUG1:MUH1"/>
    <mergeCell ref="MUI1:MUJ1"/>
    <mergeCell ref="MUK1:MUL1"/>
    <mergeCell ref="MUM1:MUN1"/>
    <mergeCell ref="MTQ1:MTR1"/>
    <mergeCell ref="MTS1:MTT1"/>
    <mergeCell ref="MTU1:MTV1"/>
    <mergeCell ref="MTW1:MTX1"/>
    <mergeCell ref="MTY1:MTZ1"/>
    <mergeCell ref="MUA1:MUB1"/>
    <mergeCell ref="MTE1:MTF1"/>
    <mergeCell ref="MTG1:MTH1"/>
    <mergeCell ref="MTI1:MTJ1"/>
    <mergeCell ref="MTK1:MTL1"/>
    <mergeCell ref="MTM1:MTN1"/>
    <mergeCell ref="MTO1:MTP1"/>
    <mergeCell ref="MSS1:MST1"/>
    <mergeCell ref="MSU1:MSV1"/>
    <mergeCell ref="MSW1:MSX1"/>
    <mergeCell ref="MSY1:MSZ1"/>
    <mergeCell ref="MTA1:MTB1"/>
    <mergeCell ref="MTC1:MTD1"/>
    <mergeCell ref="MSG1:MSH1"/>
    <mergeCell ref="MSI1:MSJ1"/>
    <mergeCell ref="MSK1:MSL1"/>
    <mergeCell ref="MSM1:MSN1"/>
    <mergeCell ref="MSO1:MSP1"/>
    <mergeCell ref="MSQ1:MSR1"/>
    <mergeCell ref="MRU1:MRV1"/>
    <mergeCell ref="MRW1:MRX1"/>
    <mergeCell ref="MRY1:MRZ1"/>
    <mergeCell ref="MSA1:MSB1"/>
    <mergeCell ref="MSC1:MSD1"/>
    <mergeCell ref="MSE1:MSF1"/>
    <mergeCell ref="MRI1:MRJ1"/>
    <mergeCell ref="MRK1:MRL1"/>
    <mergeCell ref="MRM1:MRN1"/>
    <mergeCell ref="MRO1:MRP1"/>
    <mergeCell ref="MRQ1:MRR1"/>
    <mergeCell ref="MRS1:MRT1"/>
    <mergeCell ref="MQW1:MQX1"/>
    <mergeCell ref="MQY1:MQZ1"/>
    <mergeCell ref="MRA1:MRB1"/>
    <mergeCell ref="MRC1:MRD1"/>
    <mergeCell ref="MRE1:MRF1"/>
    <mergeCell ref="MRG1:MRH1"/>
    <mergeCell ref="MQK1:MQL1"/>
    <mergeCell ref="MQM1:MQN1"/>
    <mergeCell ref="MQO1:MQP1"/>
    <mergeCell ref="MQQ1:MQR1"/>
    <mergeCell ref="MQS1:MQT1"/>
    <mergeCell ref="MQU1:MQV1"/>
    <mergeCell ref="MPY1:MPZ1"/>
    <mergeCell ref="MQA1:MQB1"/>
    <mergeCell ref="MQC1:MQD1"/>
    <mergeCell ref="MQE1:MQF1"/>
    <mergeCell ref="MQG1:MQH1"/>
    <mergeCell ref="MQI1:MQJ1"/>
    <mergeCell ref="MPM1:MPN1"/>
    <mergeCell ref="MPO1:MPP1"/>
    <mergeCell ref="MPQ1:MPR1"/>
    <mergeCell ref="MPS1:MPT1"/>
    <mergeCell ref="MPU1:MPV1"/>
    <mergeCell ref="MPW1:MPX1"/>
    <mergeCell ref="MPA1:MPB1"/>
    <mergeCell ref="MPC1:MPD1"/>
    <mergeCell ref="MPE1:MPF1"/>
    <mergeCell ref="MPG1:MPH1"/>
    <mergeCell ref="MPI1:MPJ1"/>
    <mergeCell ref="MPK1:MPL1"/>
    <mergeCell ref="MOO1:MOP1"/>
    <mergeCell ref="MOQ1:MOR1"/>
    <mergeCell ref="MOS1:MOT1"/>
    <mergeCell ref="MOU1:MOV1"/>
    <mergeCell ref="MOW1:MOX1"/>
    <mergeCell ref="MOY1:MOZ1"/>
    <mergeCell ref="MOC1:MOD1"/>
    <mergeCell ref="MOE1:MOF1"/>
    <mergeCell ref="MOG1:MOH1"/>
    <mergeCell ref="MOI1:MOJ1"/>
    <mergeCell ref="MOK1:MOL1"/>
    <mergeCell ref="MOM1:MON1"/>
    <mergeCell ref="MNQ1:MNR1"/>
    <mergeCell ref="MNS1:MNT1"/>
    <mergeCell ref="MNU1:MNV1"/>
    <mergeCell ref="MNW1:MNX1"/>
    <mergeCell ref="MNY1:MNZ1"/>
    <mergeCell ref="MOA1:MOB1"/>
    <mergeCell ref="MNE1:MNF1"/>
    <mergeCell ref="MNG1:MNH1"/>
    <mergeCell ref="MNI1:MNJ1"/>
    <mergeCell ref="MNK1:MNL1"/>
    <mergeCell ref="MNM1:MNN1"/>
    <mergeCell ref="MNO1:MNP1"/>
    <mergeCell ref="MMS1:MMT1"/>
    <mergeCell ref="MMU1:MMV1"/>
    <mergeCell ref="MMW1:MMX1"/>
    <mergeCell ref="MMY1:MMZ1"/>
    <mergeCell ref="MNA1:MNB1"/>
    <mergeCell ref="MNC1:MND1"/>
    <mergeCell ref="MMG1:MMH1"/>
    <mergeCell ref="MMI1:MMJ1"/>
    <mergeCell ref="MMK1:MML1"/>
    <mergeCell ref="MMM1:MMN1"/>
    <mergeCell ref="MMO1:MMP1"/>
    <mergeCell ref="MMQ1:MMR1"/>
    <mergeCell ref="MLU1:MLV1"/>
    <mergeCell ref="MLW1:MLX1"/>
    <mergeCell ref="MLY1:MLZ1"/>
    <mergeCell ref="MMA1:MMB1"/>
    <mergeCell ref="MMC1:MMD1"/>
    <mergeCell ref="MME1:MMF1"/>
    <mergeCell ref="MLI1:MLJ1"/>
    <mergeCell ref="MLK1:MLL1"/>
    <mergeCell ref="MLM1:MLN1"/>
    <mergeCell ref="MLO1:MLP1"/>
    <mergeCell ref="MLQ1:MLR1"/>
    <mergeCell ref="MLS1:MLT1"/>
    <mergeCell ref="MKW1:MKX1"/>
    <mergeCell ref="MKY1:MKZ1"/>
    <mergeCell ref="MLA1:MLB1"/>
    <mergeCell ref="MLC1:MLD1"/>
    <mergeCell ref="MLE1:MLF1"/>
    <mergeCell ref="MLG1:MLH1"/>
    <mergeCell ref="MKK1:MKL1"/>
    <mergeCell ref="MKM1:MKN1"/>
    <mergeCell ref="MKO1:MKP1"/>
    <mergeCell ref="MKQ1:MKR1"/>
    <mergeCell ref="MKS1:MKT1"/>
    <mergeCell ref="MKU1:MKV1"/>
    <mergeCell ref="MJY1:MJZ1"/>
    <mergeCell ref="MKA1:MKB1"/>
    <mergeCell ref="MKC1:MKD1"/>
    <mergeCell ref="MKE1:MKF1"/>
    <mergeCell ref="MKG1:MKH1"/>
    <mergeCell ref="MKI1:MKJ1"/>
    <mergeCell ref="MJM1:MJN1"/>
    <mergeCell ref="MJO1:MJP1"/>
    <mergeCell ref="MJQ1:MJR1"/>
    <mergeCell ref="MJS1:MJT1"/>
    <mergeCell ref="MJU1:MJV1"/>
    <mergeCell ref="MJW1:MJX1"/>
    <mergeCell ref="MJA1:MJB1"/>
    <mergeCell ref="MJC1:MJD1"/>
    <mergeCell ref="MJE1:MJF1"/>
    <mergeCell ref="MJG1:MJH1"/>
    <mergeCell ref="MJI1:MJJ1"/>
    <mergeCell ref="MJK1:MJL1"/>
    <mergeCell ref="MIO1:MIP1"/>
    <mergeCell ref="MIQ1:MIR1"/>
    <mergeCell ref="MIS1:MIT1"/>
    <mergeCell ref="MIU1:MIV1"/>
    <mergeCell ref="MIW1:MIX1"/>
    <mergeCell ref="MIY1:MIZ1"/>
    <mergeCell ref="MIC1:MID1"/>
    <mergeCell ref="MIE1:MIF1"/>
    <mergeCell ref="MIG1:MIH1"/>
    <mergeCell ref="MII1:MIJ1"/>
    <mergeCell ref="MIK1:MIL1"/>
    <mergeCell ref="MIM1:MIN1"/>
    <mergeCell ref="MHQ1:MHR1"/>
    <mergeCell ref="MHS1:MHT1"/>
    <mergeCell ref="MHU1:MHV1"/>
    <mergeCell ref="MHW1:MHX1"/>
    <mergeCell ref="MHY1:MHZ1"/>
    <mergeCell ref="MIA1:MIB1"/>
    <mergeCell ref="MHE1:MHF1"/>
    <mergeCell ref="MHG1:MHH1"/>
    <mergeCell ref="MHI1:MHJ1"/>
    <mergeCell ref="MHK1:MHL1"/>
    <mergeCell ref="MHM1:MHN1"/>
    <mergeCell ref="MHO1:MHP1"/>
    <mergeCell ref="MGS1:MGT1"/>
    <mergeCell ref="MGU1:MGV1"/>
    <mergeCell ref="MGW1:MGX1"/>
    <mergeCell ref="MGY1:MGZ1"/>
    <mergeCell ref="MHA1:MHB1"/>
    <mergeCell ref="MHC1:MHD1"/>
    <mergeCell ref="MGG1:MGH1"/>
    <mergeCell ref="MGI1:MGJ1"/>
    <mergeCell ref="MGK1:MGL1"/>
    <mergeCell ref="MGM1:MGN1"/>
    <mergeCell ref="MGO1:MGP1"/>
    <mergeCell ref="MGQ1:MGR1"/>
    <mergeCell ref="MFU1:MFV1"/>
    <mergeCell ref="MFW1:MFX1"/>
    <mergeCell ref="MFY1:MFZ1"/>
    <mergeCell ref="MGA1:MGB1"/>
    <mergeCell ref="MGC1:MGD1"/>
    <mergeCell ref="MGE1:MGF1"/>
    <mergeCell ref="MFI1:MFJ1"/>
    <mergeCell ref="MFK1:MFL1"/>
    <mergeCell ref="MFM1:MFN1"/>
    <mergeCell ref="MFO1:MFP1"/>
    <mergeCell ref="MFQ1:MFR1"/>
    <mergeCell ref="MFS1:MFT1"/>
    <mergeCell ref="MEW1:MEX1"/>
    <mergeCell ref="MEY1:MEZ1"/>
    <mergeCell ref="MFA1:MFB1"/>
    <mergeCell ref="MFC1:MFD1"/>
    <mergeCell ref="MFE1:MFF1"/>
    <mergeCell ref="MFG1:MFH1"/>
    <mergeCell ref="MEK1:MEL1"/>
    <mergeCell ref="MEM1:MEN1"/>
    <mergeCell ref="MEO1:MEP1"/>
    <mergeCell ref="MEQ1:MER1"/>
    <mergeCell ref="MES1:MET1"/>
    <mergeCell ref="MEU1:MEV1"/>
    <mergeCell ref="MDY1:MDZ1"/>
    <mergeCell ref="MEA1:MEB1"/>
    <mergeCell ref="MEC1:MED1"/>
    <mergeCell ref="MEE1:MEF1"/>
    <mergeCell ref="MEG1:MEH1"/>
    <mergeCell ref="MEI1:MEJ1"/>
    <mergeCell ref="MDM1:MDN1"/>
    <mergeCell ref="MDO1:MDP1"/>
    <mergeCell ref="MDQ1:MDR1"/>
    <mergeCell ref="MDS1:MDT1"/>
    <mergeCell ref="MDU1:MDV1"/>
    <mergeCell ref="MDW1:MDX1"/>
    <mergeCell ref="MDA1:MDB1"/>
    <mergeCell ref="MDC1:MDD1"/>
    <mergeCell ref="MDE1:MDF1"/>
    <mergeCell ref="MDG1:MDH1"/>
    <mergeCell ref="MDI1:MDJ1"/>
    <mergeCell ref="MDK1:MDL1"/>
    <mergeCell ref="MCO1:MCP1"/>
    <mergeCell ref="MCQ1:MCR1"/>
    <mergeCell ref="MCS1:MCT1"/>
    <mergeCell ref="MCU1:MCV1"/>
    <mergeCell ref="MCW1:MCX1"/>
    <mergeCell ref="MCY1:MCZ1"/>
    <mergeCell ref="MCC1:MCD1"/>
    <mergeCell ref="MCE1:MCF1"/>
    <mergeCell ref="MCG1:MCH1"/>
    <mergeCell ref="MCI1:MCJ1"/>
    <mergeCell ref="MCK1:MCL1"/>
    <mergeCell ref="MCM1:MCN1"/>
    <mergeCell ref="MBQ1:MBR1"/>
    <mergeCell ref="MBS1:MBT1"/>
    <mergeCell ref="MBU1:MBV1"/>
    <mergeCell ref="MBW1:MBX1"/>
    <mergeCell ref="MBY1:MBZ1"/>
    <mergeCell ref="MCA1:MCB1"/>
    <mergeCell ref="MBE1:MBF1"/>
    <mergeCell ref="MBG1:MBH1"/>
    <mergeCell ref="MBI1:MBJ1"/>
    <mergeCell ref="MBK1:MBL1"/>
    <mergeCell ref="MBM1:MBN1"/>
    <mergeCell ref="MBO1:MBP1"/>
    <mergeCell ref="MAS1:MAT1"/>
    <mergeCell ref="MAU1:MAV1"/>
    <mergeCell ref="MAW1:MAX1"/>
    <mergeCell ref="MAY1:MAZ1"/>
    <mergeCell ref="MBA1:MBB1"/>
    <mergeCell ref="MBC1:MBD1"/>
    <mergeCell ref="MAG1:MAH1"/>
    <mergeCell ref="MAI1:MAJ1"/>
    <mergeCell ref="MAK1:MAL1"/>
    <mergeCell ref="MAM1:MAN1"/>
    <mergeCell ref="MAO1:MAP1"/>
    <mergeCell ref="MAQ1:MAR1"/>
    <mergeCell ref="LZU1:LZV1"/>
    <mergeCell ref="LZW1:LZX1"/>
    <mergeCell ref="LZY1:LZZ1"/>
    <mergeCell ref="MAA1:MAB1"/>
    <mergeCell ref="MAC1:MAD1"/>
    <mergeCell ref="MAE1:MAF1"/>
    <mergeCell ref="LZI1:LZJ1"/>
    <mergeCell ref="LZK1:LZL1"/>
    <mergeCell ref="LZM1:LZN1"/>
    <mergeCell ref="LZO1:LZP1"/>
    <mergeCell ref="LZQ1:LZR1"/>
    <mergeCell ref="LZS1:LZT1"/>
    <mergeCell ref="LYW1:LYX1"/>
    <mergeCell ref="LYY1:LYZ1"/>
    <mergeCell ref="LZA1:LZB1"/>
    <mergeCell ref="LZC1:LZD1"/>
    <mergeCell ref="LZE1:LZF1"/>
    <mergeCell ref="LZG1:LZH1"/>
    <mergeCell ref="LYK1:LYL1"/>
    <mergeCell ref="LYM1:LYN1"/>
    <mergeCell ref="LYO1:LYP1"/>
    <mergeCell ref="LYQ1:LYR1"/>
    <mergeCell ref="LYS1:LYT1"/>
    <mergeCell ref="LYU1:LYV1"/>
    <mergeCell ref="LXY1:LXZ1"/>
    <mergeCell ref="LYA1:LYB1"/>
    <mergeCell ref="LYC1:LYD1"/>
    <mergeCell ref="LYE1:LYF1"/>
    <mergeCell ref="LYG1:LYH1"/>
    <mergeCell ref="LYI1:LYJ1"/>
    <mergeCell ref="LXM1:LXN1"/>
    <mergeCell ref="LXO1:LXP1"/>
    <mergeCell ref="LXQ1:LXR1"/>
    <mergeCell ref="LXS1:LXT1"/>
    <mergeCell ref="LXU1:LXV1"/>
    <mergeCell ref="LXW1:LXX1"/>
    <mergeCell ref="LXA1:LXB1"/>
    <mergeCell ref="LXC1:LXD1"/>
    <mergeCell ref="LXE1:LXF1"/>
    <mergeCell ref="LXG1:LXH1"/>
    <mergeCell ref="LXI1:LXJ1"/>
    <mergeCell ref="LXK1:LXL1"/>
    <mergeCell ref="LWO1:LWP1"/>
    <mergeCell ref="LWQ1:LWR1"/>
    <mergeCell ref="LWS1:LWT1"/>
    <mergeCell ref="LWU1:LWV1"/>
    <mergeCell ref="LWW1:LWX1"/>
    <mergeCell ref="LWY1:LWZ1"/>
    <mergeCell ref="LWC1:LWD1"/>
    <mergeCell ref="LWE1:LWF1"/>
    <mergeCell ref="LWG1:LWH1"/>
    <mergeCell ref="LWI1:LWJ1"/>
    <mergeCell ref="LWK1:LWL1"/>
    <mergeCell ref="LWM1:LWN1"/>
    <mergeCell ref="LVQ1:LVR1"/>
    <mergeCell ref="LVS1:LVT1"/>
    <mergeCell ref="LVU1:LVV1"/>
    <mergeCell ref="LVW1:LVX1"/>
    <mergeCell ref="LVY1:LVZ1"/>
    <mergeCell ref="LWA1:LWB1"/>
    <mergeCell ref="LVE1:LVF1"/>
    <mergeCell ref="LVG1:LVH1"/>
    <mergeCell ref="LVI1:LVJ1"/>
    <mergeCell ref="LVK1:LVL1"/>
    <mergeCell ref="LVM1:LVN1"/>
    <mergeCell ref="LVO1:LVP1"/>
    <mergeCell ref="LUS1:LUT1"/>
    <mergeCell ref="LUU1:LUV1"/>
    <mergeCell ref="LUW1:LUX1"/>
    <mergeCell ref="LUY1:LUZ1"/>
    <mergeCell ref="LVA1:LVB1"/>
    <mergeCell ref="LVC1:LVD1"/>
    <mergeCell ref="LUG1:LUH1"/>
    <mergeCell ref="LUI1:LUJ1"/>
    <mergeCell ref="LUK1:LUL1"/>
    <mergeCell ref="LUM1:LUN1"/>
    <mergeCell ref="LUO1:LUP1"/>
    <mergeCell ref="LUQ1:LUR1"/>
    <mergeCell ref="LTU1:LTV1"/>
    <mergeCell ref="LTW1:LTX1"/>
    <mergeCell ref="LTY1:LTZ1"/>
    <mergeCell ref="LUA1:LUB1"/>
    <mergeCell ref="LUC1:LUD1"/>
    <mergeCell ref="LUE1:LUF1"/>
    <mergeCell ref="LTI1:LTJ1"/>
    <mergeCell ref="LTK1:LTL1"/>
    <mergeCell ref="LTM1:LTN1"/>
    <mergeCell ref="LTO1:LTP1"/>
    <mergeCell ref="LTQ1:LTR1"/>
    <mergeCell ref="LTS1:LTT1"/>
    <mergeCell ref="LSW1:LSX1"/>
    <mergeCell ref="LSY1:LSZ1"/>
    <mergeCell ref="LTA1:LTB1"/>
    <mergeCell ref="LTC1:LTD1"/>
    <mergeCell ref="LTE1:LTF1"/>
    <mergeCell ref="LTG1:LTH1"/>
    <mergeCell ref="LSK1:LSL1"/>
    <mergeCell ref="LSM1:LSN1"/>
    <mergeCell ref="LSO1:LSP1"/>
    <mergeCell ref="LSQ1:LSR1"/>
    <mergeCell ref="LSS1:LST1"/>
    <mergeCell ref="LSU1:LSV1"/>
    <mergeCell ref="LRY1:LRZ1"/>
    <mergeCell ref="LSA1:LSB1"/>
    <mergeCell ref="LSC1:LSD1"/>
    <mergeCell ref="LSE1:LSF1"/>
    <mergeCell ref="LSG1:LSH1"/>
    <mergeCell ref="LSI1:LSJ1"/>
    <mergeCell ref="LRM1:LRN1"/>
    <mergeCell ref="LRO1:LRP1"/>
    <mergeCell ref="LRQ1:LRR1"/>
    <mergeCell ref="LRS1:LRT1"/>
    <mergeCell ref="LRU1:LRV1"/>
    <mergeCell ref="LRW1:LRX1"/>
    <mergeCell ref="LRA1:LRB1"/>
    <mergeCell ref="LRC1:LRD1"/>
    <mergeCell ref="LRE1:LRF1"/>
    <mergeCell ref="LRG1:LRH1"/>
    <mergeCell ref="LRI1:LRJ1"/>
    <mergeCell ref="LRK1:LRL1"/>
    <mergeCell ref="LQO1:LQP1"/>
    <mergeCell ref="LQQ1:LQR1"/>
    <mergeCell ref="LQS1:LQT1"/>
    <mergeCell ref="LQU1:LQV1"/>
    <mergeCell ref="LQW1:LQX1"/>
    <mergeCell ref="LQY1:LQZ1"/>
    <mergeCell ref="LQC1:LQD1"/>
    <mergeCell ref="LQE1:LQF1"/>
    <mergeCell ref="LQG1:LQH1"/>
    <mergeCell ref="LQI1:LQJ1"/>
    <mergeCell ref="LQK1:LQL1"/>
    <mergeCell ref="LQM1:LQN1"/>
    <mergeCell ref="LPQ1:LPR1"/>
    <mergeCell ref="LPS1:LPT1"/>
    <mergeCell ref="LPU1:LPV1"/>
    <mergeCell ref="LPW1:LPX1"/>
    <mergeCell ref="LPY1:LPZ1"/>
    <mergeCell ref="LQA1:LQB1"/>
    <mergeCell ref="LPE1:LPF1"/>
    <mergeCell ref="LPG1:LPH1"/>
    <mergeCell ref="LPI1:LPJ1"/>
    <mergeCell ref="LPK1:LPL1"/>
    <mergeCell ref="LPM1:LPN1"/>
    <mergeCell ref="LPO1:LPP1"/>
    <mergeCell ref="LOS1:LOT1"/>
    <mergeCell ref="LOU1:LOV1"/>
    <mergeCell ref="LOW1:LOX1"/>
    <mergeCell ref="LOY1:LOZ1"/>
    <mergeCell ref="LPA1:LPB1"/>
    <mergeCell ref="LPC1:LPD1"/>
    <mergeCell ref="LOG1:LOH1"/>
    <mergeCell ref="LOI1:LOJ1"/>
    <mergeCell ref="LOK1:LOL1"/>
    <mergeCell ref="LOM1:LON1"/>
    <mergeCell ref="LOO1:LOP1"/>
    <mergeCell ref="LOQ1:LOR1"/>
    <mergeCell ref="LNU1:LNV1"/>
    <mergeCell ref="LNW1:LNX1"/>
    <mergeCell ref="LNY1:LNZ1"/>
    <mergeCell ref="LOA1:LOB1"/>
    <mergeCell ref="LOC1:LOD1"/>
    <mergeCell ref="LOE1:LOF1"/>
    <mergeCell ref="LNI1:LNJ1"/>
    <mergeCell ref="LNK1:LNL1"/>
    <mergeCell ref="LNM1:LNN1"/>
    <mergeCell ref="LNO1:LNP1"/>
    <mergeCell ref="LNQ1:LNR1"/>
    <mergeCell ref="LNS1:LNT1"/>
    <mergeCell ref="LMW1:LMX1"/>
    <mergeCell ref="LMY1:LMZ1"/>
    <mergeCell ref="LNA1:LNB1"/>
    <mergeCell ref="LNC1:LND1"/>
    <mergeCell ref="LNE1:LNF1"/>
    <mergeCell ref="LNG1:LNH1"/>
    <mergeCell ref="LMK1:LML1"/>
    <mergeCell ref="LMM1:LMN1"/>
    <mergeCell ref="LMO1:LMP1"/>
    <mergeCell ref="LMQ1:LMR1"/>
    <mergeCell ref="LMS1:LMT1"/>
    <mergeCell ref="LMU1:LMV1"/>
    <mergeCell ref="LLY1:LLZ1"/>
    <mergeCell ref="LMA1:LMB1"/>
    <mergeCell ref="LMC1:LMD1"/>
    <mergeCell ref="LME1:LMF1"/>
    <mergeCell ref="LMG1:LMH1"/>
    <mergeCell ref="LMI1:LMJ1"/>
    <mergeCell ref="LLM1:LLN1"/>
    <mergeCell ref="LLO1:LLP1"/>
    <mergeCell ref="LLQ1:LLR1"/>
    <mergeCell ref="LLS1:LLT1"/>
    <mergeCell ref="LLU1:LLV1"/>
    <mergeCell ref="LLW1:LLX1"/>
    <mergeCell ref="LLA1:LLB1"/>
    <mergeCell ref="LLC1:LLD1"/>
    <mergeCell ref="LLE1:LLF1"/>
    <mergeCell ref="LLG1:LLH1"/>
    <mergeCell ref="LLI1:LLJ1"/>
    <mergeCell ref="LLK1:LLL1"/>
    <mergeCell ref="LKO1:LKP1"/>
    <mergeCell ref="LKQ1:LKR1"/>
    <mergeCell ref="LKS1:LKT1"/>
    <mergeCell ref="LKU1:LKV1"/>
    <mergeCell ref="LKW1:LKX1"/>
    <mergeCell ref="LKY1:LKZ1"/>
    <mergeCell ref="LKC1:LKD1"/>
    <mergeCell ref="LKE1:LKF1"/>
    <mergeCell ref="LKG1:LKH1"/>
    <mergeCell ref="LKI1:LKJ1"/>
    <mergeCell ref="LKK1:LKL1"/>
    <mergeCell ref="LKM1:LKN1"/>
    <mergeCell ref="LJQ1:LJR1"/>
    <mergeCell ref="LJS1:LJT1"/>
    <mergeCell ref="LJU1:LJV1"/>
    <mergeCell ref="LJW1:LJX1"/>
    <mergeCell ref="LJY1:LJZ1"/>
    <mergeCell ref="LKA1:LKB1"/>
    <mergeCell ref="LJE1:LJF1"/>
    <mergeCell ref="LJG1:LJH1"/>
    <mergeCell ref="LJI1:LJJ1"/>
    <mergeCell ref="LJK1:LJL1"/>
    <mergeCell ref="LJM1:LJN1"/>
    <mergeCell ref="LJO1:LJP1"/>
    <mergeCell ref="LIS1:LIT1"/>
    <mergeCell ref="LIU1:LIV1"/>
    <mergeCell ref="LIW1:LIX1"/>
    <mergeCell ref="LIY1:LIZ1"/>
    <mergeCell ref="LJA1:LJB1"/>
    <mergeCell ref="LJC1:LJD1"/>
    <mergeCell ref="LIG1:LIH1"/>
    <mergeCell ref="LII1:LIJ1"/>
    <mergeCell ref="LIK1:LIL1"/>
    <mergeCell ref="LIM1:LIN1"/>
    <mergeCell ref="LIO1:LIP1"/>
    <mergeCell ref="LIQ1:LIR1"/>
    <mergeCell ref="LHU1:LHV1"/>
    <mergeCell ref="LHW1:LHX1"/>
    <mergeCell ref="LHY1:LHZ1"/>
    <mergeCell ref="LIA1:LIB1"/>
    <mergeCell ref="LIC1:LID1"/>
    <mergeCell ref="LIE1:LIF1"/>
    <mergeCell ref="LHI1:LHJ1"/>
    <mergeCell ref="LHK1:LHL1"/>
    <mergeCell ref="LHM1:LHN1"/>
    <mergeCell ref="LHO1:LHP1"/>
    <mergeCell ref="LHQ1:LHR1"/>
    <mergeCell ref="LHS1:LHT1"/>
    <mergeCell ref="LGW1:LGX1"/>
    <mergeCell ref="LGY1:LGZ1"/>
    <mergeCell ref="LHA1:LHB1"/>
    <mergeCell ref="LHC1:LHD1"/>
    <mergeCell ref="LHE1:LHF1"/>
    <mergeCell ref="LHG1:LHH1"/>
    <mergeCell ref="LGK1:LGL1"/>
    <mergeCell ref="LGM1:LGN1"/>
    <mergeCell ref="LGO1:LGP1"/>
    <mergeCell ref="LGQ1:LGR1"/>
    <mergeCell ref="LGS1:LGT1"/>
    <mergeCell ref="LGU1:LGV1"/>
    <mergeCell ref="LFY1:LFZ1"/>
    <mergeCell ref="LGA1:LGB1"/>
    <mergeCell ref="LGC1:LGD1"/>
    <mergeCell ref="LGE1:LGF1"/>
    <mergeCell ref="LGG1:LGH1"/>
    <mergeCell ref="LGI1:LGJ1"/>
    <mergeCell ref="LFM1:LFN1"/>
    <mergeCell ref="LFO1:LFP1"/>
    <mergeCell ref="LFQ1:LFR1"/>
    <mergeCell ref="LFS1:LFT1"/>
    <mergeCell ref="LFU1:LFV1"/>
    <mergeCell ref="LFW1:LFX1"/>
    <mergeCell ref="LFA1:LFB1"/>
    <mergeCell ref="LFC1:LFD1"/>
    <mergeCell ref="LFE1:LFF1"/>
    <mergeCell ref="LFG1:LFH1"/>
    <mergeCell ref="LFI1:LFJ1"/>
    <mergeCell ref="LFK1:LFL1"/>
    <mergeCell ref="LEO1:LEP1"/>
    <mergeCell ref="LEQ1:LER1"/>
    <mergeCell ref="LES1:LET1"/>
    <mergeCell ref="LEU1:LEV1"/>
    <mergeCell ref="LEW1:LEX1"/>
    <mergeCell ref="LEY1:LEZ1"/>
    <mergeCell ref="LEC1:LED1"/>
    <mergeCell ref="LEE1:LEF1"/>
    <mergeCell ref="LEG1:LEH1"/>
    <mergeCell ref="LEI1:LEJ1"/>
    <mergeCell ref="LEK1:LEL1"/>
    <mergeCell ref="LEM1:LEN1"/>
    <mergeCell ref="LDQ1:LDR1"/>
    <mergeCell ref="LDS1:LDT1"/>
    <mergeCell ref="LDU1:LDV1"/>
    <mergeCell ref="LDW1:LDX1"/>
    <mergeCell ref="LDY1:LDZ1"/>
    <mergeCell ref="LEA1:LEB1"/>
    <mergeCell ref="LDE1:LDF1"/>
    <mergeCell ref="LDG1:LDH1"/>
    <mergeCell ref="LDI1:LDJ1"/>
    <mergeCell ref="LDK1:LDL1"/>
    <mergeCell ref="LDM1:LDN1"/>
    <mergeCell ref="LDO1:LDP1"/>
    <mergeCell ref="LCS1:LCT1"/>
    <mergeCell ref="LCU1:LCV1"/>
    <mergeCell ref="LCW1:LCX1"/>
    <mergeCell ref="LCY1:LCZ1"/>
    <mergeCell ref="LDA1:LDB1"/>
    <mergeCell ref="LDC1:LDD1"/>
    <mergeCell ref="LCG1:LCH1"/>
    <mergeCell ref="LCI1:LCJ1"/>
    <mergeCell ref="LCK1:LCL1"/>
    <mergeCell ref="LCM1:LCN1"/>
    <mergeCell ref="LCO1:LCP1"/>
    <mergeCell ref="LCQ1:LCR1"/>
    <mergeCell ref="LBU1:LBV1"/>
    <mergeCell ref="LBW1:LBX1"/>
    <mergeCell ref="LBY1:LBZ1"/>
    <mergeCell ref="LCA1:LCB1"/>
    <mergeCell ref="LCC1:LCD1"/>
    <mergeCell ref="LCE1:LCF1"/>
    <mergeCell ref="LBI1:LBJ1"/>
    <mergeCell ref="LBK1:LBL1"/>
    <mergeCell ref="LBM1:LBN1"/>
    <mergeCell ref="LBO1:LBP1"/>
    <mergeCell ref="LBQ1:LBR1"/>
    <mergeCell ref="LBS1:LBT1"/>
    <mergeCell ref="LAW1:LAX1"/>
    <mergeCell ref="LAY1:LAZ1"/>
    <mergeCell ref="LBA1:LBB1"/>
    <mergeCell ref="LBC1:LBD1"/>
    <mergeCell ref="LBE1:LBF1"/>
    <mergeCell ref="LBG1:LBH1"/>
    <mergeCell ref="LAK1:LAL1"/>
    <mergeCell ref="LAM1:LAN1"/>
    <mergeCell ref="LAO1:LAP1"/>
    <mergeCell ref="LAQ1:LAR1"/>
    <mergeCell ref="LAS1:LAT1"/>
    <mergeCell ref="LAU1:LAV1"/>
    <mergeCell ref="KZY1:KZZ1"/>
    <mergeCell ref="LAA1:LAB1"/>
    <mergeCell ref="LAC1:LAD1"/>
    <mergeCell ref="LAE1:LAF1"/>
    <mergeCell ref="LAG1:LAH1"/>
    <mergeCell ref="LAI1:LAJ1"/>
    <mergeCell ref="KZM1:KZN1"/>
    <mergeCell ref="KZO1:KZP1"/>
    <mergeCell ref="KZQ1:KZR1"/>
    <mergeCell ref="KZS1:KZT1"/>
    <mergeCell ref="KZU1:KZV1"/>
    <mergeCell ref="KZW1:KZX1"/>
    <mergeCell ref="KZA1:KZB1"/>
    <mergeCell ref="KZC1:KZD1"/>
    <mergeCell ref="KZE1:KZF1"/>
    <mergeCell ref="KZG1:KZH1"/>
    <mergeCell ref="KZI1:KZJ1"/>
    <mergeCell ref="KZK1:KZL1"/>
    <mergeCell ref="KYO1:KYP1"/>
    <mergeCell ref="KYQ1:KYR1"/>
    <mergeCell ref="KYS1:KYT1"/>
    <mergeCell ref="KYU1:KYV1"/>
    <mergeCell ref="KYW1:KYX1"/>
    <mergeCell ref="KYY1:KYZ1"/>
    <mergeCell ref="KYC1:KYD1"/>
    <mergeCell ref="KYE1:KYF1"/>
    <mergeCell ref="KYG1:KYH1"/>
    <mergeCell ref="KYI1:KYJ1"/>
    <mergeCell ref="KYK1:KYL1"/>
    <mergeCell ref="KYM1:KYN1"/>
    <mergeCell ref="KXQ1:KXR1"/>
    <mergeCell ref="KXS1:KXT1"/>
    <mergeCell ref="KXU1:KXV1"/>
    <mergeCell ref="KXW1:KXX1"/>
    <mergeCell ref="KXY1:KXZ1"/>
    <mergeCell ref="KYA1:KYB1"/>
    <mergeCell ref="KXE1:KXF1"/>
    <mergeCell ref="KXG1:KXH1"/>
    <mergeCell ref="KXI1:KXJ1"/>
    <mergeCell ref="KXK1:KXL1"/>
    <mergeCell ref="KXM1:KXN1"/>
    <mergeCell ref="KXO1:KXP1"/>
    <mergeCell ref="KWS1:KWT1"/>
    <mergeCell ref="KWU1:KWV1"/>
    <mergeCell ref="KWW1:KWX1"/>
    <mergeCell ref="KWY1:KWZ1"/>
    <mergeCell ref="KXA1:KXB1"/>
    <mergeCell ref="KXC1:KXD1"/>
    <mergeCell ref="KWG1:KWH1"/>
    <mergeCell ref="KWI1:KWJ1"/>
    <mergeCell ref="KWK1:KWL1"/>
    <mergeCell ref="KWM1:KWN1"/>
    <mergeCell ref="KWO1:KWP1"/>
    <mergeCell ref="KWQ1:KWR1"/>
    <mergeCell ref="KVU1:KVV1"/>
    <mergeCell ref="KVW1:KVX1"/>
    <mergeCell ref="KVY1:KVZ1"/>
    <mergeCell ref="KWA1:KWB1"/>
    <mergeCell ref="KWC1:KWD1"/>
    <mergeCell ref="KWE1:KWF1"/>
    <mergeCell ref="KVI1:KVJ1"/>
    <mergeCell ref="KVK1:KVL1"/>
    <mergeCell ref="KVM1:KVN1"/>
    <mergeCell ref="KVO1:KVP1"/>
    <mergeCell ref="KVQ1:KVR1"/>
    <mergeCell ref="KVS1:KVT1"/>
    <mergeCell ref="KUW1:KUX1"/>
    <mergeCell ref="KUY1:KUZ1"/>
    <mergeCell ref="KVA1:KVB1"/>
    <mergeCell ref="KVC1:KVD1"/>
    <mergeCell ref="KVE1:KVF1"/>
    <mergeCell ref="KVG1:KVH1"/>
    <mergeCell ref="KUK1:KUL1"/>
    <mergeCell ref="KUM1:KUN1"/>
    <mergeCell ref="KUO1:KUP1"/>
    <mergeCell ref="KUQ1:KUR1"/>
    <mergeCell ref="KUS1:KUT1"/>
    <mergeCell ref="KUU1:KUV1"/>
    <mergeCell ref="KTY1:KTZ1"/>
    <mergeCell ref="KUA1:KUB1"/>
    <mergeCell ref="KUC1:KUD1"/>
    <mergeCell ref="KUE1:KUF1"/>
    <mergeCell ref="KUG1:KUH1"/>
    <mergeCell ref="KUI1:KUJ1"/>
    <mergeCell ref="KTM1:KTN1"/>
    <mergeCell ref="KTO1:KTP1"/>
    <mergeCell ref="KTQ1:KTR1"/>
    <mergeCell ref="KTS1:KTT1"/>
    <mergeCell ref="KTU1:KTV1"/>
    <mergeCell ref="KTW1:KTX1"/>
    <mergeCell ref="KTA1:KTB1"/>
    <mergeCell ref="KTC1:KTD1"/>
    <mergeCell ref="KTE1:KTF1"/>
    <mergeCell ref="KTG1:KTH1"/>
    <mergeCell ref="KTI1:KTJ1"/>
    <mergeCell ref="KTK1:KTL1"/>
    <mergeCell ref="KSO1:KSP1"/>
    <mergeCell ref="KSQ1:KSR1"/>
    <mergeCell ref="KSS1:KST1"/>
    <mergeCell ref="KSU1:KSV1"/>
    <mergeCell ref="KSW1:KSX1"/>
    <mergeCell ref="KSY1:KSZ1"/>
    <mergeCell ref="KSC1:KSD1"/>
    <mergeCell ref="KSE1:KSF1"/>
    <mergeCell ref="KSG1:KSH1"/>
    <mergeCell ref="KSI1:KSJ1"/>
    <mergeCell ref="KSK1:KSL1"/>
    <mergeCell ref="KSM1:KSN1"/>
    <mergeCell ref="KRQ1:KRR1"/>
    <mergeCell ref="KRS1:KRT1"/>
    <mergeCell ref="KRU1:KRV1"/>
    <mergeCell ref="KRW1:KRX1"/>
    <mergeCell ref="KRY1:KRZ1"/>
    <mergeCell ref="KSA1:KSB1"/>
    <mergeCell ref="KRE1:KRF1"/>
    <mergeCell ref="KRG1:KRH1"/>
    <mergeCell ref="KRI1:KRJ1"/>
    <mergeCell ref="KRK1:KRL1"/>
    <mergeCell ref="KRM1:KRN1"/>
    <mergeCell ref="KRO1:KRP1"/>
    <mergeCell ref="KQS1:KQT1"/>
    <mergeCell ref="KQU1:KQV1"/>
    <mergeCell ref="KQW1:KQX1"/>
    <mergeCell ref="KQY1:KQZ1"/>
    <mergeCell ref="KRA1:KRB1"/>
    <mergeCell ref="KRC1:KRD1"/>
    <mergeCell ref="KQG1:KQH1"/>
    <mergeCell ref="KQI1:KQJ1"/>
    <mergeCell ref="KQK1:KQL1"/>
    <mergeCell ref="KQM1:KQN1"/>
    <mergeCell ref="KQO1:KQP1"/>
    <mergeCell ref="KQQ1:KQR1"/>
    <mergeCell ref="KPU1:KPV1"/>
    <mergeCell ref="KPW1:KPX1"/>
    <mergeCell ref="KPY1:KPZ1"/>
    <mergeCell ref="KQA1:KQB1"/>
    <mergeCell ref="KQC1:KQD1"/>
    <mergeCell ref="KQE1:KQF1"/>
    <mergeCell ref="KPI1:KPJ1"/>
    <mergeCell ref="KPK1:KPL1"/>
    <mergeCell ref="KPM1:KPN1"/>
    <mergeCell ref="KPO1:KPP1"/>
    <mergeCell ref="KPQ1:KPR1"/>
    <mergeCell ref="KPS1:KPT1"/>
    <mergeCell ref="KOW1:KOX1"/>
    <mergeCell ref="KOY1:KOZ1"/>
    <mergeCell ref="KPA1:KPB1"/>
    <mergeCell ref="KPC1:KPD1"/>
    <mergeCell ref="KPE1:KPF1"/>
    <mergeCell ref="KPG1:KPH1"/>
    <mergeCell ref="KOK1:KOL1"/>
    <mergeCell ref="KOM1:KON1"/>
    <mergeCell ref="KOO1:KOP1"/>
    <mergeCell ref="KOQ1:KOR1"/>
    <mergeCell ref="KOS1:KOT1"/>
    <mergeCell ref="KOU1:KOV1"/>
    <mergeCell ref="KNY1:KNZ1"/>
    <mergeCell ref="KOA1:KOB1"/>
    <mergeCell ref="KOC1:KOD1"/>
    <mergeCell ref="KOE1:KOF1"/>
    <mergeCell ref="KOG1:KOH1"/>
    <mergeCell ref="KOI1:KOJ1"/>
    <mergeCell ref="KNM1:KNN1"/>
    <mergeCell ref="KNO1:KNP1"/>
    <mergeCell ref="KNQ1:KNR1"/>
    <mergeCell ref="KNS1:KNT1"/>
    <mergeCell ref="KNU1:KNV1"/>
    <mergeCell ref="KNW1:KNX1"/>
    <mergeCell ref="KNA1:KNB1"/>
    <mergeCell ref="KNC1:KND1"/>
    <mergeCell ref="KNE1:KNF1"/>
    <mergeCell ref="KNG1:KNH1"/>
    <mergeCell ref="KNI1:KNJ1"/>
    <mergeCell ref="KNK1:KNL1"/>
    <mergeCell ref="KMO1:KMP1"/>
    <mergeCell ref="KMQ1:KMR1"/>
    <mergeCell ref="KMS1:KMT1"/>
    <mergeCell ref="KMU1:KMV1"/>
    <mergeCell ref="KMW1:KMX1"/>
    <mergeCell ref="KMY1:KMZ1"/>
    <mergeCell ref="KMC1:KMD1"/>
    <mergeCell ref="KME1:KMF1"/>
    <mergeCell ref="KMG1:KMH1"/>
    <mergeCell ref="KMI1:KMJ1"/>
    <mergeCell ref="KMK1:KML1"/>
    <mergeCell ref="KMM1:KMN1"/>
    <mergeCell ref="KLQ1:KLR1"/>
    <mergeCell ref="KLS1:KLT1"/>
    <mergeCell ref="KLU1:KLV1"/>
    <mergeCell ref="KLW1:KLX1"/>
    <mergeCell ref="KLY1:KLZ1"/>
    <mergeCell ref="KMA1:KMB1"/>
    <mergeCell ref="KLE1:KLF1"/>
    <mergeCell ref="KLG1:KLH1"/>
    <mergeCell ref="KLI1:KLJ1"/>
    <mergeCell ref="KLK1:KLL1"/>
    <mergeCell ref="KLM1:KLN1"/>
    <mergeCell ref="KLO1:KLP1"/>
    <mergeCell ref="KKS1:KKT1"/>
    <mergeCell ref="KKU1:KKV1"/>
    <mergeCell ref="KKW1:KKX1"/>
    <mergeCell ref="KKY1:KKZ1"/>
    <mergeCell ref="KLA1:KLB1"/>
    <mergeCell ref="KLC1:KLD1"/>
    <mergeCell ref="KKG1:KKH1"/>
    <mergeCell ref="KKI1:KKJ1"/>
    <mergeCell ref="KKK1:KKL1"/>
    <mergeCell ref="KKM1:KKN1"/>
    <mergeCell ref="KKO1:KKP1"/>
    <mergeCell ref="KKQ1:KKR1"/>
    <mergeCell ref="KJU1:KJV1"/>
    <mergeCell ref="KJW1:KJX1"/>
    <mergeCell ref="KJY1:KJZ1"/>
    <mergeCell ref="KKA1:KKB1"/>
    <mergeCell ref="KKC1:KKD1"/>
    <mergeCell ref="KKE1:KKF1"/>
    <mergeCell ref="KJI1:KJJ1"/>
    <mergeCell ref="KJK1:KJL1"/>
    <mergeCell ref="KJM1:KJN1"/>
    <mergeCell ref="KJO1:KJP1"/>
    <mergeCell ref="KJQ1:KJR1"/>
    <mergeCell ref="KJS1:KJT1"/>
    <mergeCell ref="KIW1:KIX1"/>
    <mergeCell ref="KIY1:KIZ1"/>
    <mergeCell ref="KJA1:KJB1"/>
    <mergeCell ref="KJC1:KJD1"/>
    <mergeCell ref="KJE1:KJF1"/>
    <mergeCell ref="KJG1:KJH1"/>
    <mergeCell ref="KIK1:KIL1"/>
    <mergeCell ref="KIM1:KIN1"/>
    <mergeCell ref="KIO1:KIP1"/>
    <mergeCell ref="KIQ1:KIR1"/>
    <mergeCell ref="KIS1:KIT1"/>
    <mergeCell ref="KIU1:KIV1"/>
    <mergeCell ref="KHY1:KHZ1"/>
    <mergeCell ref="KIA1:KIB1"/>
    <mergeCell ref="KIC1:KID1"/>
    <mergeCell ref="KIE1:KIF1"/>
    <mergeCell ref="KIG1:KIH1"/>
    <mergeCell ref="KII1:KIJ1"/>
    <mergeCell ref="KHM1:KHN1"/>
    <mergeCell ref="KHO1:KHP1"/>
    <mergeCell ref="KHQ1:KHR1"/>
    <mergeCell ref="KHS1:KHT1"/>
    <mergeCell ref="KHU1:KHV1"/>
    <mergeCell ref="KHW1:KHX1"/>
    <mergeCell ref="KHA1:KHB1"/>
    <mergeCell ref="KHC1:KHD1"/>
    <mergeCell ref="KHE1:KHF1"/>
    <mergeCell ref="KHG1:KHH1"/>
    <mergeCell ref="KHI1:KHJ1"/>
    <mergeCell ref="KHK1:KHL1"/>
    <mergeCell ref="KGO1:KGP1"/>
    <mergeCell ref="KGQ1:KGR1"/>
    <mergeCell ref="KGS1:KGT1"/>
    <mergeCell ref="KGU1:KGV1"/>
    <mergeCell ref="KGW1:KGX1"/>
    <mergeCell ref="KGY1:KGZ1"/>
    <mergeCell ref="KGC1:KGD1"/>
    <mergeCell ref="KGE1:KGF1"/>
    <mergeCell ref="KGG1:KGH1"/>
    <mergeCell ref="KGI1:KGJ1"/>
    <mergeCell ref="KGK1:KGL1"/>
    <mergeCell ref="KGM1:KGN1"/>
    <mergeCell ref="KFQ1:KFR1"/>
    <mergeCell ref="KFS1:KFT1"/>
    <mergeCell ref="KFU1:KFV1"/>
    <mergeCell ref="KFW1:KFX1"/>
    <mergeCell ref="KFY1:KFZ1"/>
    <mergeCell ref="KGA1:KGB1"/>
    <mergeCell ref="KFE1:KFF1"/>
    <mergeCell ref="KFG1:KFH1"/>
    <mergeCell ref="KFI1:KFJ1"/>
    <mergeCell ref="KFK1:KFL1"/>
    <mergeCell ref="KFM1:KFN1"/>
    <mergeCell ref="KFO1:KFP1"/>
    <mergeCell ref="KES1:KET1"/>
    <mergeCell ref="KEU1:KEV1"/>
    <mergeCell ref="KEW1:KEX1"/>
    <mergeCell ref="KEY1:KEZ1"/>
    <mergeCell ref="KFA1:KFB1"/>
    <mergeCell ref="KFC1:KFD1"/>
    <mergeCell ref="KEG1:KEH1"/>
    <mergeCell ref="KEI1:KEJ1"/>
    <mergeCell ref="KEK1:KEL1"/>
    <mergeCell ref="KEM1:KEN1"/>
    <mergeCell ref="KEO1:KEP1"/>
    <mergeCell ref="KEQ1:KER1"/>
    <mergeCell ref="KDU1:KDV1"/>
    <mergeCell ref="KDW1:KDX1"/>
    <mergeCell ref="KDY1:KDZ1"/>
    <mergeCell ref="KEA1:KEB1"/>
    <mergeCell ref="KEC1:KED1"/>
    <mergeCell ref="KEE1:KEF1"/>
    <mergeCell ref="KDI1:KDJ1"/>
    <mergeCell ref="KDK1:KDL1"/>
    <mergeCell ref="KDM1:KDN1"/>
    <mergeCell ref="KDO1:KDP1"/>
    <mergeCell ref="KDQ1:KDR1"/>
    <mergeCell ref="KDS1:KDT1"/>
    <mergeCell ref="KCW1:KCX1"/>
    <mergeCell ref="KCY1:KCZ1"/>
    <mergeCell ref="KDA1:KDB1"/>
    <mergeCell ref="KDC1:KDD1"/>
    <mergeCell ref="KDE1:KDF1"/>
    <mergeCell ref="KDG1:KDH1"/>
    <mergeCell ref="KCK1:KCL1"/>
    <mergeCell ref="KCM1:KCN1"/>
    <mergeCell ref="KCO1:KCP1"/>
    <mergeCell ref="KCQ1:KCR1"/>
    <mergeCell ref="KCS1:KCT1"/>
    <mergeCell ref="KCU1:KCV1"/>
    <mergeCell ref="KBY1:KBZ1"/>
    <mergeCell ref="KCA1:KCB1"/>
    <mergeCell ref="KCC1:KCD1"/>
    <mergeCell ref="KCE1:KCF1"/>
    <mergeCell ref="KCG1:KCH1"/>
    <mergeCell ref="KCI1:KCJ1"/>
    <mergeCell ref="KBM1:KBN1"/>
    <mergeCell ref="KBO1:KBP1"/>
    <mergeCell ref="KBQ1:KBR1"/>
    <mergeCell ref="KBS1:KBT1"/>
    <mergeCell ref="KBU1:KBV1"/>
    <mergeCell ref="KBW1:KBX1"/>
    <mergeCell ref="KBA1:KBB1"/>
    <mergeCell ref="KBC1:KBD1"/>
    <mergeCell ref="KBE1:KBF1"/>
    <mergeCell ref="KBG1:KBH1"/>
    <mergeCell ref="KBI1:KBJ1"/>
    <mergeCell ref="KBK1:KBL1"/>
    <mergeCell ref="KAO1:KAP1"/>
    <mergeCell ref="KAQ1:KAR1"/>
    <mergeCell ref="KAS1:KAT1"/>
    <mergeCell ref="KAU1:KAV1"/>
    <mergeCell ref="KAW1:KAX1"/>
    <mergeCell ref="KAY1:KAZ1"/>
    <mergeCell ref="KAC1:KAD1"/>
    <mergeCell ref="KAE1:KAF1"/>
    <mergeCell ref="KAG1:KAH1"/>
    <mergeCell ref="KAI1:KAJ1"/>
    <mergeCell ref="KAK1:KAL1"/>
    <mergeCell ref="KAM1:KAN1"/>
    <mergeCell ref="JZQ1:JZR1"/>
    <mergeCell ref="JZS1:JZT1"/>
    <mergeCell ref="JZU1:JZV1"/>
    <mergeCell ref="JZW1:JZX1"/>
    <mergeCell ref="JZY1:JZZ1"/>
    <mergeCell ref="KAA1:KAB1"/>
    <mergeCell ref="JZE1:JZF1"/>
    <mergeCell ref="JZG1:JZH1"/>
    <mergeCell ref="JZI1:JZJ1"/>
    <mergeCell ref="JZK1:JZL1"/>
    <mergeCell ref="JZM1:JZN1"/>
    <mergeCell ref="JZO1:JZP1"/>
    <mergeCell ref="JYS1:JYT1"/>
    <mergeCell ref="JYU1:JYV1"/>
    <mergeCell ref="JYW1:JYX1"/>
    <mergeCell ref="JYY1:JYZ1"/>
    <mergeCell ref="JZA1:JZB1"/>
    <mergeCell ref="JZC1:JZD1"/>
    <mergeCell ref="JYG1:JYH1"/>
    <mergeCell ref="JYI1:JYJ1"/>
    <mergeCell ref="JYK1:JYL1"/>
    <mergeCell ref="JYM1:JYN1"/>
    <mergeCell ref="JYO1:JYP1"/>
    <mergeCell ref="JYQ1:JYR1"/>
    <mergeCell ref="JXU1:JXV1"/>
    <mergeCell ref="JXW1:JXX1"/>
    <mergeCell ref="JXY1:JXZ1"/>
    <mergeCell ref="JYA1:JYB1"/>
    <mergeCell ref="JYC1:JYD1"/>
    <mergeCell ref="JYE1:JYF1"/>
    <mergeCell ref="JXI1:JXJ1"/>
    <mergeCell ref="JXK1:JXL1"/>
    <mergeCell ref="JXM1:JXN1"/>
    <mergeCell ref="JXO1:JXP1"/>
    <mergeCell ref="JXQ1:JXR1"/>
    <mergeCell ref="JXS1:JXT1"/>
    <mergeCell ref="JWW1:JWX1"/>
    <mergeCell ref="JWY1:JWZ1"/>
    <mergeCell ref="JXA1:JXB1"/>
    <mergeCell ref="JXC1:JXD1"/>
    <mergeCell ref="JXE1:JXF1"/>
    <mergeCell ref="JXG1:JXH1"/>
    <mergeCell ref="JWK1:JWL1"/>
    <mergeCell ref="JWM1:JWN1"/>
    <mergeCell ref="JWO1:JWP1"/>
    <mergeCell ref="JWQ1:JWR1"/>
    <mergeCell ref="JWS1:JWT1"/>
    <mergeCell ref="JWU1:JWV1"/>
    <mergeCell ref="JVY1:JVZ1"/>
    <mergeCell ref="JWA1:JWB1"/>
    <mergeCell ref="JWC1:JWD1"/>
    <mergeCell ref="JWE1:JWF1"/>
    <mergeCell ref="JWG1:JWH1"/>
    <mergeCell ref="JWI1:JWJ1"/>
    <mergeCell ref="JVM1:JVN1"/>
    <mergeCell ref="JVO1:JVP1"/>
    <mergeCell ref="JVQ1:JVR1"/>
    <mergeCell ref="JVS1:JVT1"/>
    <mergeCell ref="JVU1:JVV1"/>
    <mergeCell ref="JVW1:JVX1"/>
    <mergeCell ref="JVA1:JVB1"/>
    <mergeCell ref="JVC1:JVD1"/>
    <mergeCell ref="JVE1:JVF1"/>
    <mergeCell ref="JVG1:JVH1"/>
    <mergeCell ref="JVI1:JVJ1"/>
    <mergeCell ref="JVK1:JVL1"/>
    <mergeCell ref="JUO1:JUP1"/>
    <mergeCell ref="JUQ1:JUR1"/>
    <mergeCell ref="JUS1:JUT1"/>
    <mergeCell ref="JUU1:JUV1"/>
    <mergeCell ref="JUW1:JUX1"/>
    <mergeCell ref="JUY1:JUZ1"/>
    <mergeCell ref="JUC1:JUD1"/>
    <mergeCell ref="JUE1:JUF1"/>
    <mergeCell ref="JUG1:JUH1"/>
    <mergeCell ref="JUI1:JUJ1"/>
    <mergeCell ref="JUK1:JUL1"/>
    <mergeCell ref="JUM1:JUN1"/>
    <mergeCell ref="JTQ1:JTR1"/>
    <mergeCell ref="JTS1:JTT1"/>
    <mergeCell ref="JTU1:JTV1"/>
    <mergeCell ref="JTW1:JTX1"/>
    <mergeCell ref="JTY1:JTZ1"/>
    <mergeCell ref="JUA1:JUB1"/>
    <mergeCell ref="JTE1:JTF1"/>
    <mergeCell ref="JTG1:JTH1"/>
    <mergeCell ref="JTI1:JTJ1"/>
    <mergeCell ref="JTK1:JTL1"/>
    <mergeCell ref="JTM1:JTN1"/>
    <mergeCell ref="JTO1:JTP1"/>
    <mergeCell ref="JSS1:JST1"/>
    <mergeCell ref="JSU1:JSV1"/>
    <mergeCell ref="JSW1:JSX1"/>
    <mergeCell ref="JSY1:JSZ1"/>
    <mergeCell ref="JTA1:JTB1"/>
    <mergeCell ref="JTC1:JTD1"/>
    <mergeCell ref="JSG1:JSH1"/>
    <mergeCell ref="JSI1:JSJ1"/>
    <mergeCell ref="JSK1:JSL1"/>
    <mergeCell ref="JSM1:JSN1"/>
    <mergeCell ref="JSO1:JSP1"/>
    <mergeCell ref="JSQ1:JSR1"/>
    <mergeCell ref="JRU1:JRV1"/>
    <mergeCell ref="JRW1:JRX1"/>
    <mergeCell ref="JRY1:JRZ1"/>
    <mergeCell ref="JSA1:JSB1"/>
    <mergeCell ref="JSC1:JSD1"/>
    <mergeCell ref="JSE1:JSF1"/>
    <mergeCell ref="JRI1:JRJ1"/>
    <mergeCell ref="JRK1:JRL1"/>
    <mergeCell ref="JRM1:JRN1"/>
    <mergeCell ref="JRO1:JRP1"/>
    <mergeCell ref="JRQ1:JRR1"/>
    <mergeCell ref="JRS1:JRT1"/>
    <mergeCell ref="JQW1:JQX1"/>
    <mergeCell ref="JQY1:JQZ1"/>
    <mergeCell ref="JRA1:JRB1"/>
    <mergeCell ref="JRC1:JRD1"/>
    <mergeCell ref="JRE1:JRF1"/>
    <mergeCell ref="JRG1:JRH1"/>
    <mergeCell ref="JQK1:JQL1"/>
    <mergeCell ref="JQM1:JQN1"/>
    <mergeCell ref="JQO1:JQP1"/>
    <mergeCell ref="JQQ1:JQR1"/>
    <mergeCell ref="JQS1:JQT1"/>
    <mergeCell ref="JQU1:JQV1"/>
    <mergeCell ref="JPY1:JPZ1"/>
    <mergeCell ref="JQA1:JQB1"/>
    <mergeCell ref="JQC1:JQD1"/>
    <mergeCell ref="JQE1:JQF1"/>
    <mergeCell ref="JQG1:JQH1"/>
    <mergeCell ref="JQI1:JQJ1"/>
    <mergeCell ref="JPM1:JPN1"/>
    <mergeCell ref="JPO1:JPP1"/>
    <mergeCell ref="JPQ1:JPR1"/>
    <mergeCell ref="JPS1:JPT1"/>
    <mergeCell ref="JPU1:JPV1"/>
    <mergeCell ref="JPW1:JPX1"/>
    <mergeCell ref="JPA1:JPB1"/>
    <mergeCell ref="JPC1:JPD1"/>
    <mergeCell ref="JPE1:JPF1"/>
    <mergeCell ref="JPG1:JPH1"/>
    <mergeCell ref="JPI1:JPJ1"/>
    <mergeCell ref="JPK1:JPL1"/>
    <mergeCell ref="JOO1:JOP1"/>
    <mergeCell ref="JOQ1:JOR1"/>
    <mergeCell ref="JOS1:JOT1"/>
    <mergeCell ref="JOU1:JOV1"/>
    <mergeCell ref="JOW1:JOX1"/>
    <mergeCell ref="JOY1:JOZ1"/>
    <mergeCell ref="JOC1:JOD1"/>
    <mergeCell ref="JOE1:JOF1"/>
    <mergeCell ref="JOG1:JOH1"/>
    <mergeCell ref="JOI1:JOJ1"/>
    <mergeCell ref="JOK1:JOL1"/>
    <mergeCell ref="JOM1:JON1"/>
    <mergeCell ref="JNQ1:JNR1"/>
    <mergeCell ref="JNS1:JNT1"/>
    <mergeCell ref="JNU1:JNV1"/>
    <mergeCell ref="JNW1:JNX1"/>
    <mergeCell ref="JNY1:JNZ1"/>
    <mergeCell ref="JOA1:JOB1"/>
    <mergeCell ref="JNE1:JNF1"/>
    <mergeCell ref="JNG1:JNH1"/>
    <mergeCell ref="JNI1:JNJ1"/>
    <mergeCell ref="JNK1:JNL1"/>
    <mergeCell ref="JNM1:JNN1"/>
    <mergeCell ref="JNO1:JNP1"/>
    <mergeCell ref="JMS1:JMT1"/>
    <mergeCell ref="JMU1:JMV1"/>
    <mergeCell ref="JMW1:JMX1"/>
    <mergeCell ref="JMY1:JMZ1"/>
    <mergeCell ref="JNA1:JNB1"/>
    <mergeCell ref="JNC1:JND1"/>
    <mergeCell ref="JMG1:JMH1"/>
    <mergeCell ref="JMI1:JMJ1"/>
    <mergeCell ref="JMK1:JML1"/>
    <mergeCell ref="JMM1:JMN1"/>
    <mergeCell ref="JMO1:JMP1"/>
    <mergeCell ref="JMQ1:JMR1"/>
    <mergeCell ref="JLU1:JLV1"/>
    <mergeCell ref="JLW1:JLX1"/>
    <mergeCell ref="JLY1:JLZ1"/>
    <mergeCell ref="JMA1:JMB1"/>
    <mergeCell ref="JMC1:JMD1"/>
    <mergeCell ref="JME1:JMF1"/>
    <mergeCell ref="JLI1:JLJ1"/>
    <mergeCell ref="JLK1:JLL1"/>
    <mergeCell ref="JLM1:JLN1"/>
    <mergeCell ref="JLO1:JLP1"/>
    <mergeCell ref="JLQ1:JLR1"/>
    <mergeCell ref="JLS1:JLT1"/>
    <mergeCell ref="JKW1:JKX1"/>
    <mergeCell ref="JKY1:JKZ1"/>
    <mergeCell ref="JLA1:JLB1"/>
    <mergeCell ref="JLC1:JLD1"/>
    <mergeCell ref="JLE1:JLF1"/>
    <mergeCell ref="JLG1:JLH1"/>
    <mergeCell ref="JKK1:JKL1"/>
    <mergeCell ref="JKM1:JKN1"/>
    <mergeCell ref="JKO1:JKP1"/>
    <mergeCell ref="JKQ1:JKR1"/>
    <mergeCell ref="JKS1:JKT1"/>
    <mergeCell ref="JKU1:JKV1"/>
    <mergeCell ref="JJY1:JJZ1"/>
    <mergeCell ref="JKA1:JKB1"/>
    <mergeCell ref="JKC1:JKD1"/>
    <mergeCell ref="JKE1:JKF1"/>
    <mergeCell ref="JKG1:JKH1"/>
    <mergeCell ref="JKI1:JKJ1"/>
    <mergeCell ref="JJM1:JJN1"/>
    <mergeCell ref="JJO1:JJP1"/>
    <mergeCell ref="JJQ1:JJR1"/>
    <mergeCell ref="JJS1:JJT1"/>
    <mergeCell ref="JJU1:JJV1"/>
    <mergeCell ref="JJW1:JJX1"/>
    <mergeCell ref="JJA1:JJB1"/>
    <mergeCell ref="JJC1:JJD1"/>
    <mergeCell ref="JJE1:JJF1"/>
    <mergeCell ref="JJG1:JJH1"/>
    <mergeCell ref="JJI1:JJJ1"/>
    <mergeCell ref="JJK1:JJL1"/>
    <mergeCell ref="JIO1:JIP1"/>
    <mergeCell ref="JIQ1:JIR1"/>
    <mergeCell ref="JIS1:JIT1"/>
    <mergeCell ref="JIU1:JIV1"/>
    <mergeCell ref="JIW1:JIX1"/>
    <mergeCell ref="JIY1:JIZ1"/>
    <mergeCell ref="JIC1:JID1"/>
    <mergeCell ref="JIE1:JIF1"/>
    <mergeCell ref="JIG1:JIH1"/>
    <mergeCell ref="JII1:JIJ1"/>
    <mergeCell ref="JIK1:JIL1"/>
    <mergeCell ref="JIM1:JIN1"/>
    <mergeCell ref="JHQ1:JHR1"/>
    <mergeCell ref="JHS1:JHT1"/>
    <mergeCell ref="JHU1:JHV1"/>
    <mergeCell ref="JHW1:JHX1"/>
    <mergeCell ref="JHY1:JHZ1"/>
    <mergeCell ref="JIA1:JIB1"/>
    <mergeCell ref="JHE1:JHF1"/>
    <mergeCell ref="JHG1:JHH1"/>
    <mergeCell ref="JHI1:JHJ1"/>
    <mergeCell ref="JHK1:JHL1"/>
    <mergeCell ref="JHM1:JHN1"/>
    <mergeCell ref="JHO1:JHP1"/>
    <mergeCell ref="JGS1:JGT1"/>
    <mergeCell ref="JGU1:JGV1"/>
    <mergeCell ref="JGW1:JGX1"/>
    <mergeCell ref="JGY1:JGZ1"/>
    <mergeCell ref="JHA1:JHB1"/>
    <mergeCell ref="JHC1:JHD1"/>
    <mergeCell ref="JGG1:JGH1"/>
    <mergeCell ref="JGI1:JGJ1"/>
    <mergeCell ref="JGK1:JGL1"/>
    <mergeCell ref="JGM1:JGN1"/>
    <mergeCell ref="JGO1:JGP1"/>
    <mergeCell ref="JGQ1:JGR1"/>
    <mergeCell ref="JFU1:JFV1"/>
    <mergeCell ref="JFW1:JFX1"/>
    <mergeCell ref="JFY1:JFZ1"/>
    <mergeCell ref="JGA1:JGB1"/>
    <mergeCell ref="JGC1:JGD1"/>
    <mergeCell ref="JGE1:JGF1"/>
    <mergeCell ref="JFI1:JFJ1"/>
    <mergeCell ref="JFK1:JFL1"/>
    <mergeCell ref="JFM1:JFN1"/>
    <mergeCell ref="JFO1:JFP1"/>
    <mergeCell ref="JFQ1:JFR1"/>
    <mergeCell ref="JFS1:JFT1"/>
    <mergeCell ref="JEW1:JEX1"/>
    <mergeCell ref="JEY1:JEZ1"/>
    <mergeCell ref="JFA1:JFB1"/>
    <mergeCell ref="JFC1:JFD1"/>
    <mergeCell ref="JFE1:JFF1"/>
    <mergeCell ref="JFG1:JFH1"/>
    <mergeCell ref="JEK1:JEL1"/>
    <mergeCell ref="JEM1:JEN1"/>
    <mergeCell ref="JEO1:JEP1"/>
    <mergeCell ref="JEQ1:JER1"/>
    <mergeCell ref="JES1:JET1"/>
    <mergeCell ref="JEU1:JEV1"/>
    <mergeCell ref="JDY1:JDZ1"/>
    <mergeCell ref="JEA1:JEB1"/>
    <mergeCell ref="JEC1:JED1"/>
    <mergeCell ref="JEE1:JEF1"/>
    <mergeCell ref="JEG1:JEH1"/>
    <mergeCell ref="JEI1:JEJ1"/>
    <mergeCell ref="JDM1:JDN1"/>
    <mergeCell ref="JDO1:JDP1"/>
    <mergeCell ref="JDQ1:JDR1"/>
    <mergeCell ref="JDS1:JDT1"/>
    <mergeCell ref="JDU1:JDV1"/>
    <mergeCell ref="JDW1:JDX1"/>
    <mergeCell ref="JDA1:JDB1"/>
    <mergeCell ref="JDC1:JDD1"/>
    <mergeCell ref="JDE1:JDF1"/>
    <mergeCell ref="JDG1:JDH1"/>
    <mergeCell ref="JDI1:JDJ1"/>
    <mergeCell ref="JDK1:JDL1"/>
    <mergeCell ref="JCO1:JCP1"/>
    <mergeCell ref="JCQ1:JCR1"/>
    <mergeCell ref="JCS1:JCT1"/>
    <mergeCell ref="JCU1:JCV1"/>
    <mergeCell ref="JCW1:JCX1"/>
    <mergeCell ref="JCY1:JCZ1"/>
    <mergeCell ref="JCC1:JCD1"/>
    <mergeCell ref="JCE1:JCF1"/>
    <mergeCell ref="JCG1:JCH1"/>
    <mergeCell ref="JCI1:JCJ1"/>
    <mergeCell ref="JCK1:JCL1"/>
    <mergeCell ref="JCM1:JCN1"/>
    <mergeCell ref="JBQ1:JBR1"/>
    <mergeCell ref="JBS1:JBT1"/>
    <mergeCell ref="JBU1:JBV1"/>
    <mergeCell ref="JBW1:JBX1"/>
    <mergeCell ref="JBY1:JBZ1"/>
    <mergeCell ref="JCA1:JCB1"/>
    <mergeCell ref="JBE1:JBF1"/>
    <mergeCell ref="JBG1:JBH1"/>
    <mergeCell ref="JBI1:JBJ1"/>
    <mergeCell ref="JBK1:JBL1"/>
    <mergeCell ref="JBM1:JBN1"/>
    <mergeCell ref="JBO1:JBP1"/>
    <mergeCell ref="JAS1:JAT1"/>
    <mergeCell ref="JAU1:JAV1"/>
    <mergeCell ref="JAW1:JAX1"/>
    <mergeCell ref="JAY1:JAZ1"/>
    <mergeCell ref="JBA1:JBB1"/>
    <mergeCell ref="JBC1:JBD1"/>
    <mergeCell ref="JAG1:JAH1"/>
    <mergeCell ref="JAI1:JAJ1"/>
    <mergeCell ref="JAK1:JAL1"/>
    <mergeCell ref="JAM1:JAN1"/>
    <mergeCell ref="JAO1:JAP1"/>
    <mergeCell ref="JAQ1:JAR1"/>
    <mergeCell ref="IZU1:IZV1"/>
    <mergeCell ref="IZW1:IZX1"/>
    <mergeCell ref="IZY1:IZZ1"/>
    <mergeCell ref="JAA1:JAB1"/>
    <mergeCell ref="JAC1:JAD1"/>
    <mergeCell ref="JAE1:JAF1"/>
    <mergeCell ref="IZI1:IZJ1"/>
    <mergeCell ref="IZK1:IZL1"/>
    <mergeCell ref="IZM1:IZN1"/>
    <mergeCell ref="IZO1:IZP1"/>
    <mergeCell ref="IZQ1:IZR1"/>
    <mergeCell ref="IZS1:IZT1"/>
    <mergeCell ref="IYW1:IYX1"/>
    <mergeCell ref="IYY1:IYZ1"/>
    <mergeCell ref="IZA1:IZB1"/>
    <mergeCell ref="IZC1:IZD1"/>
    <mergeCell ref="IZE1:IZF1"/>
    <mergeCell ref="IZG1:IZH1"/>
    <mergeCell ref="IYK1:IYL1"/>
    <mergeCell ref="IYM1:IYN1"/>
    <mergeCell ref="IYO1:IYP1"/>
    <mergeCell ref="IYQ1:IYR1"/>
    <mergeCell ref="IYS1:IYT1"/>
    <mergeCell ref="IYU1:IYV1"/>
    <mergeCell ref="IXY1:IXZ1"/>
    <mergeCell ref="IYA1:IYB1"/>
    <mergeCell ref="IYC1:IYD1"/>
    <mergeCell ref="IYE1:IYF1"/>
    <mergeCell ref="IYG1:IYH1"/>
    <mergeCell ref="IYI1:IYJ1"/>
    <mergeCell ref="IXM1:IXN1"/>
    <mergeCell ref="IXO1:IXP1"/>
    <mergeCell ref="IXQ1:IXR1"/>
    <mergeCell ref="IXS1:IXT1"/>
    <mergeCell ref="IXU1:IXV1"/>
    <mergeCell ref="IXW1:IXX1"/>
    <mergeCell ref="IXA1:IXB1"/>
    <mergeCell ref="IXC1:IXD1"/>
    <mergeCell ref="IXE1:IXF1"/>
    <mergeCell ref="IXG1:IXH1"/>
    <mergeCell ref="IXI1:IXJ1"/>
    <mergeCell ref="IXK1:IXL1"/>
    <mergeCell ref="IWO1:IWP1"/>
    <mergeCell ref="IWQ1:IWR1"/>
    <mergeCell ref="IWS1:IWT1"/>
    <mergeCell ref="IWU1:IWV1"/>
    <mergeCell ref="IWW1:IWX1"/>
    <mergeCell ref="IWY1:IWZ1"/>
    <mergeCell ref="IWC1:IWD1"/>
    <mergeCell ref="IWE1:IWF1"/>
    <mergeCell ref="IWG1:IWH1"/>
    <mergeCell ref="IWI1:IWJ1"/>
    <mergeCell ref="IWK1:IWL1"/>
    <mergeCell ref="IWM1:IWN1"/>
    <mergeCell ref="IVQ1:IVR1"/>
    <mergeCell ref="IVS1:IVT1"/>
    <mergeCell ref="IVU1:IVV1"/>
    <mergeCell ref="IVW1:IVX1"/>
    <mergeCell ref="IVY1:IVZ1"/>
    <mergeCell ref="IWA1:IWB1"/>
    <mergeCell ref="IVE1:IVF1"/>
    <mergeCell ref="IVG1:IVH1"/>
    <mergeCell ref="IVI1:IVJ1"/>
    <mergeCell ref="IVK1:IVL1"/>
    <mergeCell ref="IVM1:IVN1"/>
    <mergeCell ref="IVO1:IVP1"/>
    <mergeCell ref="IUS1:IUT1"/>
    <mergeCell ref="IUU1:IUV1"/>
    <mergeCell ref="IUW1:IUX1"/>
    <mergeCell ref="IUY1:IUZ1"/>
    <mergeCell ref="IVA1:IVB1"/>
    <mergeCell ref="IVC1:IVD1"/>
    <mergeCell ref="IUG1:IUH1"/>
    <mergeCell ref="IUI1:IUJ1"/>
    <mergeCell ref="IUK1:IUL1"/>
    <mergeCell ref="IUM1:IUN1"/>
    <mergeCell ref="IUO1:IUP1"/>
    <mergeCell ref="IUQ1:IUR1"/>
    <mergeCell ref="ITU1:ITV1"/>
    <mergeCell ref="ITW1:ITX1"/>
    <mergeCell ref="ITY1:ITZ1"/>
    <mergeCell ref="IUA1:IUB1"/>
    <mergeCell ref="IUC1:IUD1"/>
    <mergeCell ref="IUE1:IUF1"/>
    <mergeCell ref="ITI1:ITJ1"/>
    <mergeCell ref="ITK1:ITL1"/>
    <mergeCell ref="ITM1:ITN1"/>
    <mergeCell ref="ITO1:ITP1"/>
    <mergeCell ref="ITQ1:ITR1"/>
    <mergeCell ref="ITS1:ITT1"/>
    <mergeCell ref="ISW1:ISX1"/>
    <mergeCell ref="ISY1:ISZ1"/>
    <mergeCell ref="ITA1:ITB1"/>
    <mergeCell ref="ITC1:ITD1"/>
    <mergeCell ref="ITE1:ITF1"/>
    <mergeCell ref="ITG1:ITH1"/>
    <mergeCell ref="ISK1:ISL1"/>
    <mergeCell ref="ISM1:ISN1"/>
    <mergeCell ref="ISO1:ISP1"/>
    <mergeCell ref="ISQ1:ISR1"/>
    <mergeCell ref="ISS1:IST1"/>
    <mergeCell ref="ISU1:ISV1"/>
    <mergeCell ref="IRY1:IRZ1"/>
    <mergeCell ref="ISA1:ISB1"/>
    <mergeCell ref="ISC1:ISD1"/>
    <mergeCell ref="ISE1:ISF1"/>
    <mergeCell ref="ISG1:ISH1"/>
    <mergeCell ref="ISI1:ISJ1"/>
    <mergeCell ref="IRM1:IRN1"/>
    <mergeCell ref="IRO1:IRP1"/>
    <mergeCell ref="IRQ1:IRR1"/>
    <mergeCell ref="IRS1:IRT1"/>
    <mergeCell ref="IRU1:IRV1"/>
    <mergeCell ref="IRW1:IRX1"/>
    <mergeCell ref="IRA1:IRB1"/>
    <mergeCell ref="IRC1:IRD1"/>
    <mergeCell ref="IRE1:IRF1"/>
    <mergeCell ref="IRG1:IRH1"/>
    <mergeCell ref="IRI1:IRJ1"/>
    <mergeCell ref="IRK1:IRL1"/>
    <mergeCell ref="IQO1:IQP1"/>
    <mergeCell ref="IQQ1:IQR1"/>
    <mergeCell ref="IQS1:IQT1"/>
    <mergeCell ref="IQU1:IQV1"/>
    <mergeCell ref="IQW1:IQX1"/>
    <mergeCell ref="IQY1:IQZ1"/>
    <mergeCell ref="IQC1:IQD1"/>
    <mergeCell ref="IQE1:IQF1"/>
    <mergeCell ref="IQG1:IQH1"/>
    <mergeCell ref="IQI1:IQJ1"/>
    <mergeCell ref="IQK1:IQL1"/>
    <mergeCell ref="IQM1:IQN1"/>
    <mergeCell ref="IPQ1:IPR1"/>
    <mergeCell ref="IPS1:IPT1"/>
    <mergeCell ref="IPU1:IPV1"/>
    <mergeCell ref="IPW1:IPX1"/>
    <mergeCell ref="IPY1:IPZ1"/>
    <mergeCell ref="IQA1:IQB1"/>
    <mergeCell ref="IPE1:IPF1"/>
    <mergeCell ref="IPG1:IPH1"/>
    <mergeCell ref="IPI1:IPJ1"/>
    <mergeCell ref="IPK1:IPL1"/>
    <mergeCell ref="IPM1:IPN1"/>
    <mergeCell ref="IPO1:IPP1"/>
    <mergeCell ref="IOS1:IOT1"/>
    <mergeCell ref="IOU1:IOV1"/>
    <mergeCell ref="IOW1:IOX1"/>
    <mergeCell ref="IOY1:IOZ1"/>
    <mergeCell ref="IPA1:IPB1"/>
    <mergeCell ref="IPC1:IPD1"/>
    <mergeCell ref="IOG1:IOH1"/>
    <mergeCell ref="IOI1:IOJ1"/>
    <mergeCell ref="IOK1:IOL1"/>
    <mergeCell ref="IOM1:ION1"/>
    <mergeCell ref="IOO1:IOP1"/>
    <mergeCell ref="IOQ1:IOR1"/>
    <mergeCell ref="INU1:INV1"/>
    <mergeCell ref="INW1:INX1"/>
    <mergeCell ref="INY1:INZ1"/>
    <mergeCell ref="IOA1:IOB1"/>
    <mergeCell ref="IOC1:IOD1"/>
    <mergeCell ref="IOE1:IOF1"/>
    <mergeCell ref="INI1:INJ1"/>
    <mergeCell ref="INK1:INL1"/>
    <mergeCell ref="INM1:INN1"/>
    <mergeCell ref="INO1:INP1"/>
    <mergeCell ref="INQ1:INR1"/>
    <mergeCell ref="INS1:INT1"/>
    <mergeCell ref="IMW1:IMX1"/>
    <mergeCell ref="IMY1:IMZ1"/>
    <mergeCell ref="INA1:INB1"/>
    <mergeCell ref="INC1:IND1"/>
    <mergeCell ref="INE1:INF1"/>
    <mergeCell ref="ING1:INH1"/>
    <mergeCell ref="IMK1:IML1"/>
    <mergeCell ref="IMM1:IMN1"/>
    <mergeCell ref="IMO1:IMP1"/>
    <mergeCell ref="IMQ1:IMR1"/>
    <mergeCell ref="IMS1:IMT1"/>
    <mergeCell ref="IMU1:IMV1"/>
    <mergeCell ref="ILY1:ILZ1"/>
    <mergeCell ref="IMA1:IMB1"/>
    <mergeCell ref="IMC1:IMD1"/>
    <mergeCell ref="IME1:IMF1"/>
    <mergeCell ref="IMG1:IMH1"/>
    <mergeCell ref="IMI1:IMJ1"/>
    <mergeCell ref="ILM1:ILN1"/>
    <mergeCell ref="ILO1:ILP1"/>
    <mergeCell ref="ILQ1:ILR1"/>
    <mergeCell ref="ILS1:ILT1"/>
    <mergeCell ref="ILU1:ILV1"/>
    <mergeCell ref="ILW1:ILX1"/>
    <mergeCell ref="ILA1:ILB1"/>
    <mergeCell ref="ILC1:ILD1"/>
    <mergeCell ref="ILE1:ILF1"/>
    <mergeCell ref="ILG1:ILH1"/>
    <mergeCell ref="ILI1:ILJ1"/>
    <mergeCell ref="ILK1:ILL1"/>
    <mergeCell ref="IKO1:IKP1"/>
    <mergeCell ref="IKQ1:IKR1"/>
    <mergeCell ref="IKS1:IKT1"/>
    <mergeCell ref="IKU1:IKV1"/>
    <mergeCell ref="IKW1:IKX1"/>
    <mergeCell ref="IKY1:IKZ1"/>
    <mergeCell ref="IKC1:IKD1"/>
    <mergeCell ref="IKE1:IKF1"/>
    <mergeCell ref="IKG1:IKH1"/>
    <mergeCell ref="IKI1:IKJ1"/>
    <mergeCell ref="IKK1:IKL1"/>
    <mergeCell ref="IKM1:IKN1"/>
    <mergeCell ref="IJQ1:IJR1"/>
    <mergeCell ref="IJS1:IJT1"/>
    <mergeCell ref="IJU1:IJV1"/>
    <mergeCell ref="IJW1:IJX1"/>
    <mergeCell ref="IJY1:IJZ1"/>
    <mergeCell ref="IKA1:IKB1"/>
    <mergeCell ref="IJE1:IJF1"/>
    <mergeCell ref="IJG1:IJH1"/>
    <mergeCell ref="IJI1:IJJ1"/>
    <mergeCell ref="IJK1:IJL1"/>
    <mergeCell ref="IJM1:IJN1"/>
    <mergeCell ref="IJO1:IJP1"/>
    <mergeCell ref="IIS1:IIT1"/>
    <mergeCell ref="IIU1:IIV1"/>
    <mergeCell ref="IIW1:IIX1"/>
    <mergeCell ref="IIY1:IIZ1"/>
    <mergeCell ref="IJA1:IJB1"/>
    <mergeCell ref="IJC1:IJD1"/>
    <mergeCell ref="IIG1:IIH1"/>
    <mergeCell ref="III1:IIJ1"/>
    <mergeCell ref="IIK1:IIL1"/>
    <mergeCell ref="IIM1:IIN1"/>
    <mergeCell ref="IIO1:IIP1"/>
    <mergeCell ref="IIQ1:IIR1"/>
    <mergeCell ref="IHU1:IHV1"/>
    <mergeCell ref="IHW1:IHX1"/>
    <mergeCell ref="IHY1:IHZ1"/>
    <mergeCell ref="IIA1:IIB1"/>
    <mergeCell ref="IIC1:IID1"/>
    <mergeCell ref="IIE1:IIF1"/>
    <mergeCell ref="IHI1:IHJ1"/>
    <mergeCell ref="IHK1:IHL1"/>
    <mergeCell ref="IHM1:IHN1"/>
    <mergeCell ref="IHO1:IHP1"/>
    <mergeCell ref="IHQ1:IHR1"/>
    <mergeCell ref="IHS1:IHT1"/>
    <mergeCell ref="IGW1:IGX1"/>
    <mergeCell ref="IGY1:IGZ1"/>
    <mergeCell ref="IHA1:IHB1"/>
    <mergeCell ref="IHC1:IHD1"/>
    <mergeCell ref="IHE1:IHF1"/>
    <mergeCell ref="IHG1:IHH1"/>
    <mergeCell ref="IGK1:IGL1"/>
    <mergeCell ref="IGM1:IGN1"/>
    <mergeCell ref="IGO1:IGP1"/>
    <mergeCell ref="IGQ1:IGR1"/>
    <mergeCell ref="IGS1:IGT1"/>
    <mergeCell ref="IGU1:IGV1"/>
    <mergeCell ref="IFY1:IFZ1"/>
    <mergeCell ref="IGA1:IGB1"/>
    <mergeCell ref="IGC1:IGD1"/>
    <mergeCell ref="IGE1:IGF1"/>
    <mergeCell ref="IGG1:IGH1"/>
    <mergeCell ref="IGI1:IGJ1"/>
    <mergeCell ref="IFM1:IFN1"/>
    <mergeCell ref="IFO1:IFP1"/>
    <mergeCell ref="IFQ1:IFR1"/>
    <mergeCell ref="IFS1:IFT1"/>
    <mergeCell ref="IFU1:IFV1"/>
    <mergeCell ref="IFW1:IFX1"/>
    <mergeCell ref="IFA1:IFB1"/>
    <mergeCell ref="IFC1:IFD1"/>
    <mergeCell ref="IFE1:IFF1"/>
    <mergeCell ref="IFG1:IFH1"/>
    <mergeCell ref="IFI1:IFJ1"/>
    <mergeCell ref="IFK1:IFL1"/>
    <mergeCell ref="IEO1:IEP1"/>
    <mergeCell ref="IEQ1:IER1"/>
    <mergeCell ref="IES1:IET1"/>
    <mergeCell ref="IEU1:IEV1"/>
    <mergeCell ref="IEW1:IEX1"/>
    <mergeCell ref="IEY1:IEZ1"/>
    <mergeCell ref="IEC1:IED1"/>
    <mergeCell ref="IEE1:IEF1"/>
    <mergeCell ref="IEG1:IEH1"/>
    <mergeCell ref="IEI1:IEJ1"/>
    <mergeCell ref="IEK1:IEL1"/>
    <mergeCell ref="IEM1:IEN1"/>
    <mergeCell ref="IDQ1:IDR1"/>
    <mergeCell ref="IDS1:IDT1"/>
    <mergeCell ref="IDU1:IDV1"/>
    <mergeCell ref="IDW1:IDX1"/>
    <mergeCell ref="IDY1:IDZ1"/>
    <mergeCell ref="IEA1:IEB1"/>
    <mergeCell ref="IDE1:IDF1"/>
    <mergeCell ref="IDG1:IDH1"/>
    <mergeCell ref="IDI1:IDJ1"/>
    <mergeCell ref="IDK1:IDL1"/>
    <mergeCell ref="IDM1:IDN1"/>
    <mergeCell ref="IDO1:IDP1"/>
    <mergeCell ref="ICS1:ICT1"/>
    <mergeCell ref="ICU1:ICV1"/>
    <mergeCell ref="ICW1:ICX1"/>
    <mergeCell ref="ICY1:ICZ1"/>
    <mergeCell ref="IDA1:IDB1"/>
    <mergeCell ref="IDC1:IDD1"/>
    <mergeCell ref="ICG1:ICH1"/>
    <mergeCell ref="ICI1:ICJ1"/>
    <mergeCell ref="ICK1:ICL1"/>
    <mergeCell ref="ICM1:ICN1"/>
    <mergeCell ref="ICO1:ICP1"/>
    <mergeCell ref="ICQ1:ICR1"/>
    <mergeCell ref="IBU1:IBV1"/>
    <mergeCell ref="IBW1:IBX1"/>
    <mergeCell ref="IBY1:IBZ1"/>
    <mergeCell ref="ICA1:ICB1"/>
    <mergeCell ref="ICC1:ICD1"/>
    <mergeCell ref="ICE1:ICF1"/>
    <mergeCell ref="IBI1:IBJ1"/>
    <mergeCell ref="IBK1:IBL1"/>
    <mergeCell ref="IBM1:IBN1"/>
    <mergeCell ref="IBO1:IBP1"/>
    <mergeCell ref="IBQ1:IBR1"/>
    <mergeCell ref="IBS1:IBT1"/>
    <mergeCell ref="IAW1:IAX1"/>
    <mergeCell ref="IAY1:IAZ1"/>
    <mergeCell ref="IBA1:IBB1"/>
    <mergeCell ref="IBC1:IBD1"/>
    <mergeCell ref="IBE1:IBF1"/>
    <mergeCell ref="IBG1:IBH1"/>
    <mergeCell ref="IAK1:IAL1"/>
    <mergeCell ref="IAM1:IAN1"/>
    <mergeCell ref="IAO1:IAP1"/>
    <mergeCell ref="IAQ1:IAR1"/>
    <mergeCell ref="IAS1:IAT1"/>
    <mergeCell ref="IAU1:IAV1"/>
    <mergeCell ref="HZY1:HZZ1"/>
    <mergeCell ref="IAA1:IAB1"/>
    <mergeCell ref="IAC1:IAD1"/>
    <mergeCell ref="IAE1:IAF1"/>
    <mergeCell ref="IAG1:IAH1"/>
    <mergeCell ref="IAI1:IAJ1"/>
    <mergeCell ref="HZM1:HZN1"/>
    <mergeCell ref="HZO1:HZP1"/>
    <mergeCell ref="HZQ1:HZR1"/>
    <mergeCell ref="HZS1:HZT1"/>
    <mergeCell ref="HZU1:HZV1"/>
    <mergeCell ref="HZW1:HZX1"/>
    <mergeCell ref="HZA1:HZB1"/>
    <mergeCell ref="HZC1:HZD1"/>
    <mergeCell ref="HZE1:HZF1"/>
    <mergeCell ref="HZG1:HZH1"/>
    <mergeCell ref="HZI1:HZJ1"/>
    <mergeCell ref="HZK1:HZL1"/>
    <mergeCell ref="HYO1:HYP1"/>
    <mergeCell ref="HYQ1:HYR1"/>
    <mergeCell ref="HYS1:HYT1"/>
    <mergeCell ref="HYU1:HYV1"/>
    <mergeCell ref="HYW1:HYX1"/>
    <mergeCell ref="HYY1:HYZ1"/>
    <mergeCell ref="HYC1:HYD1"/>
    <mergeCell ref="HYE1:HYF1"/>
    <mergeCell ref="HYG1:HYH1"/>
    <mergeCell ref="HYI1:HYJ1"/>
    <mergeCell ref="HYK1:HYL1"/>
    <mergeCell ref="HYM1:HYN1"/>
    <mergeCell ref="HXQ1:HXR1"/>
    <mergeCell ref="HXS1:HXT1"/>
    <mergeCell ref="HXU1:HXV1"/>
    <mergeCell ref="HXW1:HXX1"/>
    <mergeCell ref="HXY1:HXZ1"/>
    <mergeCell ref="HYA1:HYB1"/>
    <mergeCell ref="HXE1:HXF1"/>
    <mergeCell ref="HXG1:HXH1"/>
    <mergeCell ref="HXI1:HXJ1"/>
    <mergeCell ref="HXK1:HXL1"/>
    <mergeCell ref="HXM1:HXN1"/>
    <mergeCell ref="HXO1:HXP1"/>
    <mergeCell ref="HWS1:HWT1"/>
    <mergeCell ref="HWU1:HWV1"/>
    <mergeCell ref="HWW1:HWX1"/>
    <mergeCell ref="HWY1:HWZ1"/>
    <mergeCell ref="HXA1:HXB1"/>
    <mergeCell ref="HXC1:HXD1"/>
    <mergeCell ref="HWG1:HWH1"/>
    <mergeCell ref="HWI1:HWJ1"/>
    <mergeCell ref="HWK1:HWL1"/>
    <mergeCell ref="HWM1:HWN1"/>
    <mergeCell ref="HWO1:HWP1"/>
    <mergeCell ref="HWQ1:HWR1"/>
    <mergeCell ref="HVU1:HVV1"/>
    <mergeCell ref="HVW1:HVX1"/>
    <mergeCell ref="HVY1:HVZ1"/>
    <mergeCell ref="HWA1:HWB1"/>
    <mergeCell ref="HWC1:HWD1"/>
    <mergeCell ref="HWE1:HWF1"/>
    <mergeCell ref="HVI1:HVJ1"/>
    <mergeCell ref="HVK1:HVL1"/>
    <mergeCell ref="HVM1:HVN1"/>
    <mergeCell ref="HVO1:HVP1"/>
    <mergeCell ref="HVQ1:HVR1"/>
    <mergeCell ref="HVS1:HVT1"/>
    <mergeCell ref="HUW1:HUX1"/>
    <mergeCell ref="HUY1:HUZ1"/>
    <mergeCell ref="HVA1:HVB1"/>
    <mergeCell ref="HVC1:HVD1"/>
    <mergeCell ref="HVE1:HVF1"/>
    <mergeCell ref="HVG1:HVH1"/>
    <mergeCell ref="HUK1:HUL1"/>
    <mergeCell ref="HUM1:HUN1"/>
    <mergeCell ref="HUO1:HUP1"/>
    <mergeCell ref="HUQ1:HUR1"/>
    <mergeCell ref="HUS1:HUT1"/>
    <mergeCell ref="HUU1:HUV1"/>
    <mergeCell ref="HTY1:HTZ1"/>
    <mergeCell ref="HUA1:HUB1"/>
    <mergeCell ref="HUC1:HUD1"/>
    <mergeCell ref="HUE1:HUF1"/>
    <mergeCell ref="HUG1:HUH1"/>
    <mergeCell ref="HUI1:HUJ1"/>
    <mergeCell ref="HTM1:HTN1"/>
    <mergeCell ref="HTO1:HTP1"/>
    <mergeCell ref="HTQ1:HTR1"/>
    <mergeCell ref="HTS1:HTT1"/>
    <mergeCell ref="HTU1:HTV1"/>
    <mergeCell ref="HTW1:HTX1"/>
    <mergeCell ref="HTA1:HTB1"/>
    <mergeCell ref="HTC1:HTD1"/>
    <mergeCell ref="HTE1:HTF1"/>
    <mergeCell ref="HTG1:HTH1"/>
    <mergeCell ref="HTI1:HTJ1"/>
    <mergeCell ref="HTK1:HTL1"/>
    <mergeCell ref="HSO1:HSP1"/>
    <mergeCell ref="HSQ1:HSR1"/>
    <mergeCell ref="HSS1:HST1"/>
    <mergeCell ref="HSU1:HSV1"/>
    <mergeCell ref="HSW1:HSX1"/>
    <mergeCell ref="HSY1:HSZ1"/>
    <mergeCell ref="HSC1:HSD1"/>
    <mergeCell ref="HSE1:HSF1"/>
    <mergeCell ref="HSG1:HSH1"/>
    <mergeCell ref="HSI1:HSJ1"/>
    <mergeCell ref="HSK1:HSL1"/>
    <mergeCell ref="HSM1:HSN1"/>
    <mergeCell ref="HRQ1:HRR1"/>
    <mergeCell ref="HRS1:HRT1"/>
    <mergeCell ref="HRU1:HRV1"/>
    <mergeCell ref="HRW1:HRX1"/>
    <mergeCell ref="HRY1:HRZ1"/>
    <mergeCell ref="HSA1:HSB1"/>
    <mergeCell ref="HRE1:HRF1"/>
    <mergeCell ref="HRG1:HRH1"/>
    <mergeCell ref="HRI1:HRJ1"/>
    <mergeCell ref="HRK1:HRL1"/>
    <mergeCell ref="HRM1:HRN1"/>
    <mergeCell ref="HRO1:HRP1"/>
    <mergeCell ref="HQS1:HQT1"/>
    <mergeCell ref="HQU1:HQV1"/>
    <mergeCell ref="HQW1:HQX1"/>
    <mergeCell ref="HQY1:HQZ1"/>
    <mergeCell ref="HRA1:HRB1"/>
    <mergeCell ref="HRC1:HRD1"/>
    <mergeCell ref="HQG1:HQH1"/>
    <mergeCell ref="HQI1:HQJ1"/>
    <mergeCell ref="HQK1:HQL1"/>
    <mergeCell ref="HQM1:HQN1"/>
    <mergeCell ref="HQO1:HQP1"/>
    <mergeCell ref="HQQ1:HQR1"/>
    <mergeCell ref="HPU1:HPV1"/>
    <mergeCell ref="HPW1:HPX1"/>
    <mergeCell ref="HPY1:HPZ1"/>
    <mergeCell ref="HQA1:HQB1"/>
    <mergeCell ref="HQC1:HQD1"/>
    <mergeCell ref="HQE1:HQF1"/>
    <mergeCell ref="HPI1:HPJ1"/>
    <mergeCell ref="HPK1:HPL1"/>
    <mergeCell ref="HPM1:HPN1"/>
    <mergeCell ref="HPO1:HPP1"/>
    <mergeCell ref="HPQ1:HPR1"/>
    <mergeCell ref="HPS1:HPT1"/>
    <mergeCell ref="HOW1:HOX1"/>
    <mergeCell ref="HOY1:HOZ1"/>
    <mergeCell ref="HPA1:HPB1"/>
    <mergeCell ref="HPC1:HPD1"/>
    <mergeCell ref="HPE1:HPF1"/>
    <mergeCell ref="HPG1:HPH1"/>
    <mergeCell ref="HOK1:HOL1"/>
    <mergeCell ref="HOM1:HON1"/>
    <mergeCell ref="HOO1:HOP1"/>
    <mergeCell ref="HOQ1:HOR1"/>
    <mergeCell ref="HOS1:HOT1"/>
    <mergeCell ref="HOU1:HOV1"/>
    <mergeCell ref="HNY1:HNZ1"/>
    <mergeCell ref="HOA1:HOB1"/>
    <mergeCell ref="HOC1:HOD1"/>
    <mergeCell ref="HOE1:HOF1"/>
    <mergeCell ref="HOG1:HOH1"/>
    <mergeCell ref="HOI1:HOJ1"/>
    <mergeCell ref="HNM1:HNN1"/>
    <mergeCell ref="HNO1:HNP1"/>
    <mergeCell ref="HNQ1:HNR1"/>
    <mergeCell ref="HNS1:HNT1"/>
    <mergeCell ref="HNU1:HNV1"/>
    <mergeCell ref="HNW1:HNX1"/>
    <mergeCell ref="HNA1:HNB1"/>
    <mergeCell ref="HNC1:HND1"/>
    <mergeCell ref="HNE1:HNF1"/>
    <mergeCell ref="HNG1:HNH1"/>
    <mergeCell ref="HNI1:HNJ1"/>
    <mergeCell ref="HNK1:HNL1"/>
    <mergeCell ref="HMO1:HMP1"/>
    <mergeCell ref="HMQ1:HMR1"/>
    <mergeCell ref="HMS1:HMT1"/>
    <mergeCell ref="HMU1:HMV1"/>
    <mergeCell ref="HMW1:HMX1"/>
    <mergeCell ref="HMY1:HMZ1"/>
    <mergeCell ref="HMC1:HMD1"/>
    <mergeCell ref="HME1:HMF1"/>
    <mergeCell ref="HMG1:HMH1"/>
    <mergeCell ref="HMI1:HMJ1"/>
    <mergeCell ref="HMK1:HML1"/>
    <mergeCell ref="HMM1:HMN1"/>
    <mergeCell ref="HLQ1:HLR1"/>
    <mergeCell ref="HLS1:HLT1"/>
    <mergeCell ref="HLU1:HLV1"/>
    <mergeCell ref="HLW1:HLX1"/>
    <mergeCell ref="HLY1:HLZ1"/>
    <mergeCell ref="HMA1:HMB1"/>
    <mergeCell ref="HLE1:HLF1"/>
    <mergeCell ref="HLG1:HLH1"/>
    <mergeCell ref="HLI1:HLJ1"/>
    <mergeCell ref="HLK1:HLL1"/>
    <mergeCell ref="HLM1:HLN1"/>
    <mergeCell ref="HLO1:HLP1"/>
    <mergeCell ref="HKS1:HKT1"/>
    <mergeCell ref="HKU1:HKV1"/>
    <mergeCell ref="HKW1:HKX1"/>
    <mergeCell ref="HKY1:HKZ1"/>
    <mergeCell ref="HLA1:HLB1"/>
    <mergeCell ref="HLC1:HLD1"/>
    <mergeCell ref="HKG1:HKH1"/>
    <mergeCell ref="HKI1:HKJ1"/>
    <mergeCell ref="HKK1:HKL1"/>
    <mergeCell ref="HKM1:HKN1"/>
    <mergeCell ref="HKO1:HKP1"/>
    <mergeCell ref="HKQ1:HKR1"/>
    <mergeCell ref="HJU1:HJV1"/>
    <mergeCell ref="HJW1:HJX1"/>
    <mergeCell ref="HJY1:HJZ1"/>
    <mergeCell ref="HKA1:HKB1"/>
    <mergeCell ref="HKC1:HKD1"/>
    <mergeCell ref="HKE1:HKF1"/>
    <mergeCell ref="HJI1:HJJ1"/>
    <mergeCell ref="HJK1:HJL1"/>
    <mergeCell ref="HJM1:HJN1"/>
    <mergeCell ref="HJO1:HJP1"/>
    <mergeCell ref="HJQ1:HJR1"/>
    <mergeCell ref="HJS1:HJT1"/>
    <mergeCell ref="HIW1:HIX1"/>
    <mergeCell ref="HIY1:HIZ1"/>
    <mergeCell ref="HJA1:HJB1"/>
    <mergeCell ref="HJC1:HJD1"/>
    <mergeCell ref="HJE1:HJF1"/>
    <mergeCell ref="HJG1:HJH1"/>
    <mergeCell ref="HIK1:HIL1"/>
    <mergeCell ref="HIM1:HIN1"/>
    <mergeCell ref="HIO1:HIP1"/>
    <mergeCell ref="HIQ1:HIR1"/>
    <mergeCell ref="HIS1:HIT1"/>
    <mergeCell ref="HIU1:HIV1"/>
    <mergeCell ref="HHY1:HHZ1"/>
    <mergeCell ref="HIA1:HIB1"/>
    <mergeCell ref="HIC1:HID1"/>
    <mergeCell ref="HIE1:HIF1"/>
    <mergeCell ref="HIG1:HIH1"/>
    <mergeCell ref="HII1:HIJ1"/>
    <mergeCell ref="HHM1:HHN1"/>
    <mergeCell ref="HHO1:HHP1"/>
    <mergeCell ref="HHQ1:HHR1"/>
    <mergeCell ref="HHS1:HHT1"/>
    <mergeCell ref="HHU1:HHV1"/>
    <mergeCell ref="HHW1:HHX1"/>
    <mergeCell ref="HHA1:HHB1"/>
    <mergeCell ref="HHC1:HHD1"/>
    <mergeCell ref="HHE1:HHF1"/>
    <mergeCell ref="HHG1:HHH1"/>
    <mergeCell ref="HHI1:HHJ1"/>
    <mergeCell ref="HHK1:HHL1"/>
    <mergeCell ref="HGO1:HGP1"/>
    <mergeCell ref="HGQ1:HGR1"/>
    <mergeCell ref="HGS1:HGT1"/>
    <mergeCell ref="HGU1:HGV1"/>
    <mergeCell ref="HGW1:HGX1"/>
    <mergeCell ref="HGY1:HGZ1"/>
    <mergeCell ref="HGC1:HGD1"/>
    <mergeCell ref="HGE1:HGF1"/>
    <mergeCell ref="HGG1:HGH1"/>
    <mergeCell ref="HGI1:HGJ1"/>
    <mergeCell ref="HGK1:HGL1"/>
    <mergeCell ref="HGM1:HGN1"/>
    <mergeCell ref="HFQ1:HFR1"/>
    <mergeCell ref="HFS1:HFT1"/>
    <mergeCell ref="HFU1:HFV1"/>
    <mergeCell ref="HFW1:HFX1"/>
    <mergeCell ref="HFY1:HFZ1"/>
    <mergeCell ref="HGA1:HGB1"/>
    <mergeCell ref="HFE1:HFF1"/>
    <mergeCell ref="HFG1:HFH1"/>
    <mergeCell ref="HFI1:HFJ1"/>
    <mergeCell ref="HFK1:HFL1"/>
    <mergeCell ref="HFM1:HFN1"/>
    <mergeCell ref="HFO1:HFP1"/>
    <mergeCell ref="HES1:HET1"/>
    <mergeCell ref="HEU1:HEV1"/>
    <mergeCell ref="HEW1:HEX1"/>
    <mergeCell ref="HEY1:HEZ1"/>
    <mergeCell ref="HFA1:HFB1"/>
    <mergeCell ref="HFC1:HFD1"/>
    <mergeCell ref="HEG1:HEH1"/>
    <mergeCell ref="HEI1:HEJ1"/>
    <mergeCell ref="HEK1:HEL1"/>
    <mergeCell ref="HEM1:HEN1"/>
    <mergeCell ref="HEO1:HEP1"/>
    <mergeCell ref="HEQ1:HER1"/>
    <mergeCell ref="HDU1:HDV1"/>
    <mergeCell ref="HDW1:HDX1"/>
    <mergeCell ref="HDY1:HDZ1"/>
    <mergeCell ref="HEA1:HEB1"/>
    <mergeCell ref="HEC1:HED1"/>
    <mergeCell ref="HEE1:HEF1"/>
    <mergeCell ref="HDI1:HDJ1"/>
    <mergeCell ref="HDK1:HDL1"/>
    <mergeCell ref="HDM1:HDN1"/>
    <mergeCell ref="HDO1:HDP1"/>
    <mergeCell ref="HDQ1:HDR1"/>
    <mergeCell ref="HDS1:HDT1"/>
    <mergeCell ref="HCW1:HCX1"/>
    <mergeCell ref="HCY1:HCZ1"/>
    <mergeCell ref="HDA1:HDB1"/>
    <mergeCell ref="HDC1:HDD1"/>
    <mergeCell ref="HDE1:HDF1"/>
    <mergeCell ref="HDG1:HDH1"/>
    <mergeCell ref="HCK1:HCL1"/>
    <mergeCell ref="HCM1:HCN1"/>
    <mergeCell ref="HCO1:HCP1"/>
    <mergeCell ref="HCQ1:HCR1"/>
    <mergeCell ref="HCS1:HCT1"/>
    <mergeCell ref="HCU1:HCV1"/>
    <mergeCell ref="HBY1:HBZ1"/>
    <mergeCell ref="HCA1:HCB1"/>
    <mergeCell ref="HCC1:HCD1"/>
    <mergeCell ref="HCE1:HCF1"/>
    <mergeCell ref="HCG1:HCH1"/>
    <mergeCell ref="HCI1:HCJ1"/>
    <mergeCell ref="HBM1:HBN1"/>
    <mergeCell ref="HBO1:HBP1"/>
    <mergeCell ref="HBQ1:HBR1"/>
    <mergeCell ref="HBS1:HBT1"/>
    <mergeCell ref="HBU1:HBV1"/>
    <mergeCell ref="HBW1:HBX1"/>
    <mergeCell ref="HBA1:HBB1"/>
    <mergeCell ref="HBC1:HBD1"/>
    <mergeCell ref="HBE1:HBF1"/>
    <mergeCell ref="HBG1:HBH1"/>
    <mergeCell ref="HBI1:HBJ1"/>
    <mergeCell ref="HBK1:HBL1"/>
    <mergeCell ref="HAO1:HAP1"/>
    <mergeCell ref="HAQ1:HAR1"/>
    <mergeCell ref="HAS1:HAT1"/>
    <mergeCell ref="HAU1:HAV1"/>
    <mergeCell ref="HAW1:HAX1"/>
    <mergeCell ref="HAY1:HAZ1"/>
    <mergeCell ref="HAC1:HAD1"/>
    <mergeCell ref="HAE1:HAF1"/>
    <mergeCell ref="HAG1:HAH1"/>
    <mergeCell ref="HAI1:HAJ1"/>
    <mergeCell ref="HAK1:HAL1"/>
    <mergeCell ref="HAM1:HAN1"/>
    <mergeCell ref="GZQ1:GZR1"/>
    <mergeCell ref="GZS1:GZT1"/>
    <mergeCell ref="GZU1:GZV1"/>
    <mergeCell ref="GZW1:GZX1"/>
    <mergeCell ref="GZY1:GZZ1"/>
    <mergeCell ref="HAA1:HAB1"/>
    <mergeCell ref="GZE1:GZF1"/>
    <mergeCell ref="GZG1:GZH1"/>
    <mergeCell ref="GZI1:GZJ1"/>
    <mergeCell ref="GZK1:GZL1"/>
    <mergeCell ref="GZM1:GZN1"/>
    <mergeCell ref="GZO1:GZP1"/>
    <mergeCell ref="GYS1:GYT1"/>
    <mergeCell ref="GYU1:GYV1"/>
    <mergeCell ref="GYW1:GYX1"/>
    <mergeCell ref="GYY1:GYZ1"/>
    <mergeCell ref="GZA1:GZB1"/>
    <mergeCell ref="GZC1:GZD1"/>
    <mergeCell ref="GYG1:GYH1"/>
    <mergeCell ref="GYI1:GYJ1"/>
    <mergeCell ref="GYK1:GYL1"/>
    <mergeCell ref="GYM1:GYN1"/>
    <mergeCell ref="GYO1:GYP1"/>
    <mergeCell ref="GYQ1:GYR1"/>
    <mergeCell ref="GXU1:GXV1"/>
    <mergeCell ref="GXW1:GXX1"/>
    <mergeCell ref="GXY1:GXZ1"/>
    <mergeCell ref="GYA1:GYB1"/>
    <mergeCell ref="GYC1:GYD1"/>
    <mergeCell ref="GYE1:GYF1"/>
    <mergeCell ref="GXI1:GXJ1"/>
    <mergeCell ref="GXK1:GXL1"/>
    <mergeCell ref="GXM1:GXN1"/>
    <mergeCell ref="GXO1:GXP1"/>
    <mergeCell ref="GXQ1:GXR1"/>
    <mergeCell ref="GXS1:GXT1"/>
    <mergeCell ref="GWW1:GWX1"/>
    <mergeCell ref="GWY1:GWZ1"/>
    <mergeCell ref="GXA1:GXB1"/>
    <mergeCell ref="GXC1:GXD1"/>
    <mergeCell ref="GXE1:GXF1"/>
    <mergeCell ref="GXG1:GXH1"/>
    <mergeCell ref="GWK1:GWL1"/>
    <mergeCell ref="GWM1:GWN1"/>
    <mergeCell ref="GWO1:GWP1"/>
    <mergeCell ref="GWQ1:GWR1"/>
    <mergeCell ref="GWS1:GWT1"/>
    <mergeCell ref="GWU1:GWV1"/>
    <mergeCell ref="GVY1:GVZ1"/>
    <mergeCell ref="GWA1:GWB1"/>
    <mergeCell ref="GWC1:GWD1"/>
    <mergeCell ref="GWE1:GWF1"/>
    <mergeCell ref="GWG1:GWH1"/>
    <mergeCell ref="GWI1:GWJ1"/>
    <mergeCell ref="GVM1:GVN1"/>
    <mergeCell ref="GVO1:GVP1"/>
    <mergeCell ref="GVQ1:GVR1"/>
    <mergeCell ref="GVS1:GVT1"/>
    <mergeCell ref="GVU1:GVV1"/>
    <mergeCell ref="GVW1:GVX1"/>
    <mergeCell ref="GVA1:GVB1"/>
    <mergeCell ref="GVC1:GVD1"/>
    <mergeCell ref="GVE1:GVF1"/>
    <mergeCell ref="GVG1:GVH1"/>
    <mergeCell ref="GVI1:GVJ1"/>
    <mergeCell ref="GVK1:GVL1"/>
    <mergeCell ref="GUO1:GUP1"/>
    <mergeCell ref="GUQ1:GUR1"/>
    <mergeCell ref="GUS1:GUT1"/>
    <mergeCell ref="GUU1:GUV1"/>
    <mergeCell ref="GUW1:GUX1"/>
    <mergeCell ref="GUY1:GUZ1"/>
    <mergeCell ref="GUC1:GUD1"/>
    <mergeCell ref="GUE1:GUF1"/>
    <mergeCell ref="GUG1:GUH1"/>
    <mergeCell ref="GUI1:GUJ1"/>
    <mergeCell ref="GUK1:GUL1"/>
    <mergeCell ref="GUM1:GUN1"/>
    <mergeCell ref="GTQ1:GTR1"/>
    <mergeCell ref="GTS1:GTT1"/>
    <mergeCell ref="GTU1:GTV1"/>
    <mergeCell ref="GTW1:GTX1"/>
    <mergeCell ref="GTY1:GTZ1"/>
    <mergeCell ref="GUA1:GUB1"/>
    <mergeCell ref="GTE1:GTF1"/>
    <mergeCell ref="GTG1:GTH1"/>
    <mergeCell ref="GTI1:GTJ1"/>
    <mergeCell ref="GTK1:GTL1"/>
    <mergeCell ref="GTM1:GTN1"/>
    <mergeCell ref="GTO1:GTP1"/>
    <mergeCell ref="GSS1:GST1"/>
    <mergeCell ref="GSU1:GSV1"/>
    <mergeCell ref="GSW1:GSX1"/>
    <mergeCell ref="GSY1:GSZ1"/>
    <mergeCell ref="GTA1:GTB1"/>
    <mergeCell ref="GTC1:GTD1"/>
    <mergeCell ref="GSG1:GSH1"/>
    <mergeCell ref="GSI1:GSJ1"/>
    <mergeCell ref="GSK1:GSL1"/>
    <mergeCell ref="GSM1:GSN1"/>
    <mergeCell ref="GSO1:GSP1"/>
    <mergeCell ref="GSQ1:GSR1"/>
    <mergeCell ref="GRU1:GRV1"/>
    <mergeCell ref="GRW1:GRX1"/>
    <mergeCell ref="GRY1:GRZ1"/>
    <mergeCell ref="GSA1:GSB1"/>
    <mergeCell ref="GSC1:GSD1"/>
    <mergeCell ref="GSE1:GSF1"/>
    <mergeCell ref="GRI1:GRJ1"/>
    <mergeCell ref="GRK1:GRL1"/>
    <mergeCell ref="GRM1:GRN1"/>
    <mergeCell ref="GRO1:GRP1"/>
    <mergeCell ref="GRQ1:GRR1"/>
    <mergeCell ref="GRS1:GRT1"/>
    <mergeCell ref="GQW1:GQX1"/>
    <mergeCell ref="GQY1:GQZ1"/>
    <mergeCell ref="GRA1:GRB1"/>
    <mergeCell ref="GRC1:GRD1"/>
    <mergeCell ref="GRE1:GRF1"/>
    <mergeCell ref="GRG1:GRH1"/>
    <mergeCell ref="GQK1:GQL1"/>
    <mergeCell ref="GQM1:GQN1"/>
    <mergeCell ref="GQO1:GQP1"/>
    <mergeCell ref="GQQ1:GQR1"/>
    <mergeCell ref="GQS1:GQT1"/>
    <mergeCell ref="GQU1:GQV1"/>
    <mergeCell ref="GPY1:GPZ1"/>
    <mergeCell ref="GQA1:GQB1"/>
    <mergeCell ref="GQC1:GQD1"/>
    <mergeCell ref="GQE1:GQF1"/>
    <mergeCell ref="GQG1:GQH1"/>
    <mergeCell ref="GQI1:GQJ1"/>
    <mergeCell ref="GPM1:GPN1"/>
    <mergeCell ref="GPO1:GPP1"/>
    <mergeCell ref="GPQ1:GPR1"/>
    <mergeCell ref="GPS1:GPT1"/>
    <mergeCell ref="GPU1:GPV1"/>
    <mergeCell ref="GPW1:GPX1"/>
    <mergeCell ref="GPA1:GPB1"/>
    <mergeCell ref="GPC1:GPD1"/>
    <mergeCell ref="GPE1:GPF1"/>
    <mergeCell ref="GPG1:GPH1"/>
    <mergeCell ref="GPI1:GPJ1"/>
    <mergeCell ref="GPK1:GPL1"/>
    <mergeCell ref="GOO1:GOP1"/>
    <mergeCell ref="GOQ1:GOR1"/>
    <mergeCell ref="GOS1:GOT1"/>
    <mergeCell ref="GOU1:GOV1"/>
    <mergeCell ref="GOW1:GOX1"/>
    <mergeCell ref="GOY1:GOZ1"/>
    <mergeCell ref="GOC1:GOD1"/>
    <mergeCell ref="GOE1:GOF1"/>
    <mergeCell ref="GOG1:GOH1"/>
    <mergeCell ref="GOI1:GOJ1"/>
    <mergeCell ref="GOK1:GOL1"/>
    <mergeCell ref="GOM1:GON1"/>
    <mergeCell ref="GNQ1:GNR1"/>
    <mergeCell ref="GNS1:GNT1"/>
    <mergeCell ref="GNU1:GNV1"/>
    <mergeCell ref="GNW1:GNX1"/>
    <mergeCell ref="GNY1:GNZ1"/>
    <mergeCell ref="GOA1:GOB1"/>
    <mergeCell ref="GNE1:GNF1"/>
    <mergeCell ref="GNG1:GNH1"/>
    <mergeCell ref="GNI1:GNJ1"/>
    <mergeCell ref="GNK1:GNL1"/>
    <mergeCell ref="GNM1:GNN1"/>
    <mergeCell ref="GNO1:GNP1"/>
    <mergeCell ref="GMS1:GMT1"/>
    <mergeCell ref="GMU1:GMV1"/>
    <mergeCell ref="GMW1:GMX1"/>
    <mergeCell ref="GMY1:GMZ1"/>
    <mergeCell ref="GNA1:GNB1"/>
    <mergeCell ref="GNC1:GND1"/>
    <mergeCell ref="GMG1:GMH1"/>
    <mergeCell ref="GMI1:GMJ1"/>
    <mergeCell ref="GMK1:GML1"/>
    <mergeCell ref="GMM1:GMN1"/>
    <mergeCell ref="GMO1:GMP1"/>
    <mergeCell ref="GMQ1:GMR1"/>
    <mergeCell ref="GLU1:GLV1"/>
    <mergeCell ref="GLW1:GLX1"/>
    <mergeCell ref="GLY1:GLZ1"/>
    <mergeCell ref="GMA1:GMB1"/>
    <mergeCell ref="GMC1:GMD1"/>
    <mergeCell ref="GME1:GMF1"/>
    <mergeCell ref="GLI1:GLJ1"/>
    <mergeCell ref="GLK1:GLL1"/>
    <mergeCell ref="GLM1:GLN1"/>
    <mergeCell ref="GLO1:GLP1"/>
    <mergeCell ref="GLQ1:GLR1"/>
    <mergeCell ref="GLS1:GLT1"/>
    <mergeCell ref="GKW1:GKX1"/>
    <mergeCell ref="GKY1:GKZ1"/>
    <mergeCell ref="GLA1:GLB1"/>
    <mergeCell ref="GLC1:GLD1"/>
    <mergeCell ref="GLE1:GLF1"/>
    <mergeCell ref="GLG1:GLH1"/>
    <mergeCell ref="GKK1:GKL1"/>
    <mergeCell ref="GKM1:GKN1"/>
    <mergeCell ref="GKO1:GKP1"/>
    <mergeCell ref="GKQ1:GKR1"/>
    <mergeCell ref="GKS1:GKT1"/>
    <mergeCell ref="GKU1:GKV1"/>
    <mergeCell ref="GJY1:GJZ1"/>
    <mergeCell ref="GKA1:GKB1"/>
    <mergeCell ref="GKC1:GKD1"/>
    <mergeCell ref="GKE1:GKF1"/>
    <mergeCell ref="GKG1:GKH1"/>
    <mergeCell ref="GKI1:GKJ1"/>
    <mergeCell ref="GJM1:GJN1"/>
    <mergeCell ref="GJO1:GJP1"/>
    <mergeCell ref="GJQ1:GJR1"/>
    <mergeCell ref="GJS1:GJT1"/>
    <mergeCell ref="GJU1:GJV1"/>
    <mergeCell ref="GJW1:GJX1"/>
    <mergeCell ref="GJA1:GJB1"/>
    <mergeCell ref="GJC1:GJD1"/>
    <mergeCell ref="GJE1:GJF1"/>
    <mergeCell ref="GJG1:GJH1"/>
    <mergeCell ref="GJI1:GJJ1"/>
    <mergeCell ref="GJK1:GJL1"/>
    <mergeCell ref="GIO1:GIP1"/>
    <mergeCell ref="GIQ1:GIR1"/>
    <mergeCell ref="GIS1:GIT1"/>
    <mergeCell ref="GIU1:GIV1"/>
    <mergeCell ref="GIW1:GIX1"/>
    <mergeCell ref="GIY1:GIZ1"/>
    <mergeCell ref="GIC1:GID1"/>
    <mergeCell ref="GIE1:GIF1"/>
    <mergeCell ref="GIG1:GIH1"/>
    <mergeCell ref="GII1:GIJ1"/>
    <mergeCell ref="GIK1:GIL1"/>
    <mergeCell ref="GIM1:GIN1"/>
    <mergeCell ref="GHQ1:GHR1"/>
    <mergeCell ref="GHS1:GHT1"/>
    <mergeCell ref="GHU1:GHV1"/>
    <mergeCell ref="GHW1:GHX1"/>
    <mergeCell ref="GHY1:GHZ1"/>
    <mergeCell ref="GIA1:GIB1"/>
    <mergeCell ref="GHE1:GHF1"/>
    <mergeCell ref="GHG1:GHH1"/>
    <mergeCell ref="GHI1:GHJ1"/>
    <mergeCell ref="GHK1:GHL1"/>
    <mergeCell ref="GHM1:GHN1"/>
    <mergeCell ref="GHO1:GHP1"/>
    <mergeCell ref="GGS1:GGT1"/>
    <mergeCell ref="GGU1:GGV1"/>
    <mergeCell ref="GGW1:GGX1"/>
    <mergeCell ref="GGY1:GGZ1"/>
    <mergeCell ref="GHA1:GHB1"/>
    <mergeCell ref="GHC1:GHD1"/>
    <mergeCell ref="GGG1:GGH1"/>
    <mergeCell ref="GGI1:GGJ1"/>
    <mergeCell ref="GGK1:GGL1"/>
    <mergeCell ref="GGM1:GGN1"/>
    <mergeCell ref="GGO1:GGP1"/>
    <mergeCell ref="GGQ1:GGR1"/>
    <mergeCell ref="GFU1:GFV1"/>
    <mergeCell ref="GFW1:GFX1"/>
    <mergeCell ref="GFY1:GFZ1"/>
    <mergeCell ref="GGA1:GGB1"/>
    <mergeCell ref="GGC1:GGD1"/>
    <mergeCell ref="GGE1:GGF1"/>
    <mergeCell ref="GFI1:GFJ1"/>
    <mergeCell ref="GFK1:GFL1"/>
    <mergeCell ref="GFM1:GFN1"/>
    <mergeCell ref="GFO1:GFP1"/>
    <mergeCell ref="GFQ1:GFR1"/>
    <mergeCell ref="GFS1:GFT1"/>
    <mergeCell ref="GEW1:GEX1"/>
    <mergeCell ref="GEY1:GEZ1"/>
    <mergeCell ref="GFA1:GFB1"/>
    <mergeCell ref="GFC1:GFD1"/>
    <mergeCell ref="GFE1:GFF1"/>
    <mergeCell ref="GFG1:GFH1"/>
    <mergeCell ref="GEK1:GEL1"/>
    <mergeCell ref="GEM1:GEN1"/>
    <mergeCell ref="GEO1:GEP1"/>
    <mergeCell ref="GEQ1:GER1"/>
    <mergeCell ref="GES1:GET1"/>
    <mergeCell ref="GEU1:GEV1"/>
    <mergeCell ref="GDY1:GDZ1"/>
    <mergeCell ref="GEA1:GEB1"/>
    <mergeCell ref="GEC1:GED1"/>
    <mergeCell ref="GEE1:GEF1"/>
    <mergeCell ref="GEG1:GEH1"/>
    <mergeCell ref="GEI1:GEJ1"/>
    <mergeCell ref="GDM1:GDN1"/>
    <mergeCell ref="GDO1:GDP1"/>
    <mergeCell ref="GDQ1:GDR1"/>
    <mergeCell ref="GDS1:GDT1"/>
    <mergeCell ref="GDU1:GDV1"/>
    <mergeCell ref="GDW1:GDX1"/>
    <mergeCell ref="GDA1:GDB1"/>
    <mergeCell ref="GDC1:GDD1"/>
    <mergeCell ref="GDE1:GDF1"/>
    <mergeCell ref="GDG1:GDH1"/>
    <mergeCell ref="GDI1:GDJ1"/>
    <mergeCell ref="GDK1:GDL1"/>
    <mergeCell ref="GCO1:GCP1"/>
    <mergeCell ref="GCQ1:GCR1"/>
    <mergeCell ref="GCS1:GCT1"/>
    <mergeCell ref="GCU1:GCV1"/>
    <mergeCell ref="GCW1:GCX1"/>
    <mergeCell ref="GCY1:GCZ1"/>
    <mergeCell ref="GCC1:GCD1"/>
    <mergeCell ref="GCE1:GCF1"/>
    <mergeCell ref="GCG1:GCH1"/>
    <mergeCell ref="GCI1:GCJ1"/>
    <mergeCell ref="GCK1:GCL1"/>
    <mergeCell ref="GCM1:GCN1"/>
    <mergeCell ref="GBQ1:GBR1"/>
    <mergeCell ref="GBS1:GBT1"/>
    <mergeCell ref="GBU1:GBV1"/>
    <mergeCell ref="GBW1:GBX1"/>
    <mergeCell ref="GBY1:GBZ1"/>
    <mergeCell ref="GCA1:GCB1"/>
    <mergeCell ref="GBE1:GBF1"/>
    <mergeCell ref="GBG1:GBH1"/>
    <mergeCell ref="GBI1:GBJ1"/>
    <mergeCell ref="GBK1:GBL1"/>
    <mergeCell ref="GBM1:GBN1"/>
    <mergeCell ref="GBO1:GBP1"/>
    <mergeCell ref="GAS1:GAT1"/>
    <mergeCell ref="GAU1:GAV1"/>
    <mergeCell ref="GAW1:GAX1"/>
    <mergeCell ref="GAY1:GAZ1"/>
    <mergeCell ref="GBA1:GBB1"/>
    <mergeCell ref="GBC1:GBD1"/>
    <mergeCell ref="GAG1:GAH1"/>
    <mergeCell ref="GAI1:GAJ1"/>
    <mergeCell ref="GAK1:GAL1"/>
    <mergeCell ref="GAM1:GAN1"/>
    <mergeCell ref="GAO1:GAP1"/>
    <mergeCell ref="GAQ1:GAR1"/>
    <mergeCell ref="FZU1:FZV1"/>
    <mergeCell ref="FZW1:FZX1"/>
    <mergeCell ref="FZY1:FZZ1"/>
    <mergeCell ref="GAA1:GAB1"/>
    <mergeCell ref="GAC1:GAD1"/>
    <mergeCell ref="GAE1:GAF1"/>
    <mergeCell ref="FZI1:FZJ1"/>
    <mergeCell ref="FZK1:FZL1"/>
    <mergeCell ref="FZM1:FZN1"/>
    <mergeCell ref="FZO1:FZP1"/>
    <mergeCell ref="FZQ1:FZR1"/>
    <mergeCell ref="FZS1:FZT1"/>
    <mergeCell ref="FYW1:FYX1"/>
    <mergeCell ref="FYY1:FYZ1"/>
    <mergeCell ref="FZA1:FZB1"/>
    <mergeCell ref="FZC1:FZD1"/>
    <mergeCell ref="FZE1:FZF1"/>
    <mergeCell ref="FZG1:FZH1"/>
    <mergeCell ref="FYK1:FYL1"/>
    <mergeCell ref="FYM1:FYN1"/>
    <mergeCell ref="FYO1:FYP1"/>
    <mergeCell ref="FYQ1:FYR1"/>
    <mergeCell ref="FYS1:FYT1"/>
    <mergeCell ref="FYU1:FYV1"/>
    <mergeCell ref="FXY1:FXZ1"/>
    <mergeCell ref="FYA1:FYB1"/>
    <mergeCell ref="FYC1:FYD1"/>
    <mergeCell ref="FYE1:FYF1"/>
    <mergeCell ref="FYG1:FYH1"/>
    <mergeCell ref="FYI1:FYJ1"/>
    <mergeCell ref="FXM1:FXN1"/>
    <mergeCell ref="FXO1:FXP1"/>
    <mergeCell ref="FXQ1:FXR1"/>
    <mergeCell ref="FXS1:FXT1"/>
    <mergeCell ref="FXU1:FXV1"/>
    <mergeCell ref="FXW1:FXX1"/>
    <mergeCell ref="FXA1:FXB1"/>
    <mergeCell ref="FXC1:FXD1"/>
    <mergeCell ref="FXE1:FXF1"/>
    <mergeCell ref="FXG1:FXH1"/>
    <mergeCell ref="FXI1:FXJ1"/>
    <mergeCell ref="FXK1:FXL1"/>
    <mergeCell ref="FWO1:FWP1"/>
    <mergeCell ref="FWQ1:FWR1"/>
    <mergeCell ref="FWS1:FWT1"/>
    <mergeCell ref="FWU1:FWV1"/>
    <mergeCell ref="FWW1:FWX1"/>
    <mergeCell ref="FWY1:FWZ1"/>
    <mergeCell ref="FWC1:FWD1"/>
    <mergeCell ref="FWE1:FWF1"/>
    <mergeCell ref="FWG1:FWH1"/>
    <mergeCell ref="FWI1:FWJ1"/>
    <mergeCell ref="FWK1:FWL1"/>
    <mergeCell ref="FWM1:FWN1"/>
    <mergeCell ref="FVQ1:FVR1"/>
    <mergeCell ref="FVS1:FVT1"/>
    <mergeCell ref="FVU1:FVV1"/>
    <mergeCell ref="FVW1:FVX1"/>
    <mergeCell ref="FVY1:FVZ1"/>
    <mergeCell ref="FWA1:FWB1"/>
    <mergeCell ref="FVE1:FVF1"/>
    <mergeCell ref="FVG1:FVH1"/>
    <mergeCell ref="FVI1:FVJ1"/>
    <mergeCell ref="FVK1:FVL1"/>
    <mergeCell ref="FVM1:FVN1"/>
    <mergeCell ref="FVO1:FVP1"/>
    <mergeCell ref="FUS1:FUT1"/>
    <mergeCell ref="FUU1:FUV1"/>
    <mergeCell ref="FUW1:FUX1"/>
    <mergeCell ref="FUY1:FUZ1"/>
    <mergeCell ref="FVA1:FVB1"/>
    <mergeCell ref="FVC1:FVD1"/>
    <mergeCell ref="FUG1:FUH1"/>
    <mergeCell ref="FUI1:FUJ1"/>
    <mergeCell ref="FUK1:FUL1"/>
    <mergeCell ref="FUM1:FUN1"/>
    <mergeCell ref="FUO1:FUP1"/>
    <mergeCell ref="FUQ1:FUR1"/>
    <mergeCell ref="FTU1:FTV1"/>
    <mergeCell ref="FTW1:FTX1"/>
    <mergeCell ref="FTY1:FTZ1"/>
    <mergeCell ref="FUA1:FUB1"/>
    <mergeCell ref="FUC1:FUD1"/>
    <mergeCell ref="FUE1:FUF1"/>
    <mergeCell ref="FTI1:FTJ1"/>
    <mergeCell ref="FTK1:FTL1"/>
    <mergeCell ref="FTM1:FTN1"/>
    <mergeCell ref="FTO1:FTP1"/>
    <mergeCell ref="FTQ1:FTR1"/>
    <mergeCell ref="FTS1:FTT1"/>
    <mergeCell ref="FSW1:FSX1"/>
    <mergeCell ref="FSY1:FSZ1"/>
    <mergeCell ref="FTA1:FTB1"/>
    <mergeCell ref="FTC1:FTD1"/>
    <mergeCell ref="FTE1:FTF1"/>
    <mergeCell ref="FTG1:FTH1"/>
    <mergeCell ref="FSK1:FSL1"/>
    <mergeCell ref="FSM1:FSN1"/>
    <mergeCell ref="FSO1:FSP1"/>
    <mergeCell ref="FSQ1:FSR1"/>
    <mergeCell ref="FSS1:FST1"/>
    <mergeCell ref="FSU1:FSV1"/>
    <mergeCell ref="FRY1:FRZ1"/>
    <mergeCell ref="FSA1:FSB1"/>
    <mergeCell ref="FSC1:FSD1"/>
    <mergeCell ref="FSE1:FSF1"/>
    <mergeCell ref="FSG1:FSH1"/>
    <mergeCell ref="FSI1:FSJ1"/>
    <mergeCell ref="FRM1:FRN1"/>
    <mergeCell ref="FRO1:FRP1"/>
    <mergeCell ref="FRQ1:FRR1"/>
    <mergeCell ref="FRS1:FRT1"/>
    <mergeCell ref="FRU1:FRV1"/>
    <mergeCell ref="FRW1:FRX1"/>
    <mergeCell ref="FRA1:FRB1"/>
    <mergeCell ref="FRC1:FRD1"/>
    <mergeCell ref="FRE1:FRF1"/>
    <mergeCell ref="FRG1:FRH1"/>
    <mergeCell ref="FRI1:FRJ1"/>
    <mergeCell ref="FRK1:FRL1"/>
    <mergeCell ref="FQO1:FQP1"/>
    <mergeCell ref="FQQ1:FQR1"/>
    <mergeCell ref="FQS1:FQT1"/>
    <mergeCell ref="FQU1:FQV1"/>
    <mergeCell ref="FQW1:FQX1"/>
    <mergeCell ref="FQY1:FQZ1"/>
    <mergeCell ref="FQC1:FQD1"/>
    <mergeCell ref="FQE1:FQF1"/>
    <mergeCell ref="FQG1:FQH1"/>
    <mergeCell ref="FQI1:FQJ1"/>
    <mergeCell ref="FQK1:FQL1"/>
    <mergeCell ref="FQM1:FQN1"/>
    <mergeCell ref="FPQ1:FPR1"/>
    <mergeCell ref="FPS1:FPT1"/>
    <mergeCell ref="FPU1:FPV1"/>
    <mergeCell ref="FPW1:FPX1"/>
    <mergeCell ref="FPY1:FPZ1"/>
    <mergeCell ref="FQA1:FQB1"/>
    <mergeCell ref="FPE1:FPF1"/>
    <mergeCell ref="FPG1:FPH1"/>
    <mergeCell ref="FPI1:FPJ1"/>
    <mergeCell ref="FPK1:FPL1"/>
    <mergeCell ref="FPM1:FPN1"/>
    <mergeCell ref="FPO1:FPP1"/>
    <mergeCell ref="FOS1:FOT1"/>
    <mergeCell ref="FOU1:FOV1"/>
    <mergeCell ref="FOW1:FOX1"/>
    <mergeCell ref="FOY1:FOZ1"/>
    <mergeCell ref="FPA1:FPB1"/>
    <mergeCell ref="FPC1:FPD1"/>
    <mergeCell ref="FOG1:FOH1"/>
    <mergeCell ref="FOI1:FOJ1"/>
    <mergeCell ref="FOK1:FOL1"/>
    <mergeCell ref="FOM1:FON1"/>
    <mergeCell ref="FOO1:FOP1"/>
    <mergeCell ref="FOQ1:FOR1"/>
    <mergeCell ref="FNU1:FNV1"/>
    <mergeCell ref="FNW1:FNX1"/>
    <mergeCell ref="FNY1:FNZ1"/>
    <mergeCell ref="FOA1:FOB1"/>
    <mergeCell ref="FOC1:FOD1"/>
    <mergeCell ref="FOE1:FOF1"/>
    <mergeCell ref="FNI1:FNJ1"/>
    <mergeCell ref="FNK1:FNL1"/>
    <mergeCell ref="FNM1:FNN1"/>
    <mergeCell ref="FNO1:FNP1"/>
    <mergeCell ref="FNQ1:FNR1"/>
    <mergeCell ref="FNS1:FNT1"/>
    <mergeCell ref="FMW1:FMX1"/>
    <mergeCell ref="FMY1:FMZ1"/>
    <mergeCell ref="FNA1:FNB1"/>
    <mergeCell ref="FNC1:FND1"/>
    <mergeCell ref="FNE1:FNF1"/>
    <mergeCell ref="FNG1:FNH1"/>
    <mergeCell ref="FMK1:FML1"/>
    <mergeCell ref="FMM1:FMN1"/>
    <mergeCell ref="FMO1:FMP1"/>
    <mergeCell ref="FMQ1:FMR1"/>
    <mergeCell ref="FMS1:FMT1"/>
    <mergeCell ref="FMU1:FMV1"/>
    <mergeCell ref="FLY1:FLZ1"/>
    <mergeCell ref="FMA1:FMB1"/>
    <mergeCell ref="FMC1:FMD1"/>
    <mergeCell ref="FME1:FMF1"/>
    <mergeCell ref="FMG1:FMH1"/>
    <mergeCell ref="FMI1:FMJ1"/>
    <mergeCell ref="FLM1:FLN1"/>
    <mergeCell ref="FLO1:FLP1"/>
    <mergeCell ref="FLQ1:FLR1"/>
    <mergeCell ref="FLS1:FLT1"/>
    <mergeCell ref="FLU1:FLV1"/>
    <mergeCell ref="FLW1:FLX1"/>
    <mergeCell ref="FLA1:FLB1"/>
    <mergeCell ref="FLC1:FLD1"/>
    <mergeCell ref="FLE1:FLF1"/>
    <mergeCell ref="FLG1:FLH1"/>
    <mergeCell ref="FLI1:FLJ1"/>
    <mergeCell ref="FLK1:FLL1"/>
    <mergeCell ref="FKO1:FKP1"/>
    <mergeCell ref="FKQ1:FKR1"/>
    <mergeCell ref="FKS1:FKT1"/>
    <mergeCell ref="FKU1:FKV1"/>
    <mergeCell ref="FKW1:FKX1"/>
    <mergeCell ref="FKY1:FKZ1"/>
    <mergeCell ref="FKC1:FKD1"/>
    <mergeCell ref="FKE1:FKF1"/>
    <mergeCell ref="FKG1:FKH1"/>
    <mergeCell ref="FKI1:FKJ1"/>
    <mergeCell ref="FKK1:FKL1"/>
    <mergeCell ref="FKM1:FKN1"/>
    <mergeCell ref="FJQ1:FJR1"/>
    <mergeCell ref="FJS1:FJT1"/>
    <mergeCell ref="FJU1:FJV1"/>
    <mergeCell ref="FJW1:FJX1"/>
    <mergeCell ref="FJY1:FJZ1"/>
    <mergeCell ref="FKA1:FKB1"/>
    <mergeCell ref="FJE1:FJF1"/>
    <mergeCell ref="FJG1:FJH1"/>
    <mergeCell ref="FJI1:FJJ1"/>
    <mergeCell ref="FJK1:FJL1"/>
    <mergeCell ref="FJM1:FJN1"/>
    <mergeCell ref="FJO1:FJP1"/>
    <mergeCell ref="FIS1:FIT1"/>
    <mergeCell ref="FIU1:FIV1"/>
    <mergeCell ref="FIW1:FIX1"/>
    <mergeCell ref="FIY1:FIZ1"/>
    <mergeCell ref="FJA1:FJB1"/>
    <mergeCell ref="FJC1:FJD1"/>
    <mergeCell ref="FIG1:FIH1"/>
    <mergeCell ref="FII1:FIJ1"/>
    <mergeCell ref="FIK1:FIL1"/>
    <mergeCell ref="FIM1:FIN1"/>
    <mergeCell ref="FIO1:FIP1"/>
    <mergeCell ref="FIQ1:FIR1"/>
    <mergeCell ref="FHU1:FHV1"/>
    <mergeCell ref="FHW1:FHX1"/>
    <mergeCell ref="FHY1:FHZ1"/>
    <mergeCell ref="FIA1:FIB1"/>
    <mergeCell ref="FIC1:FID1"/>
    <mergeCell ref="FIE1:FIF1"/>
    <mergeCell ref="FHI1:FHJ1"/>
    <mergeCell ref="FHK1:FHL1"/>
    <mergeCell ref="FHM1:FHN1"/>
    <mergeCell ref="FHO1:FHP1"/>
    <mergeCell ref="FHQ1:FHR1"/>
    <mergeCell ref="FHS1:FHT1"/>
    <mergeCell ref="FGW1:FGX1"/>
    <mergeCell ref="FGY1:FGZ1"/>
    <mergeCell ref="FHA1:FHB1"/>
    <mergeCell ref="FHC1:FHD1"/>
    <mergeCell ref="FHE1:FHF1"/>
    <mergeCell ref="FHG1:FHH1"/>
    <mergeCell ref="FGK1:FGL1"/>
    <mergeCell ref="FGM1:FGN1"/>
    <mergeCell ref="FGO1:FGP1"/>
    <mergeCell ref="FGQ1:FGR1"/>
    <mergeCell ref="FGS1:FGT1"/>
    <mergeCell ref="FGU1:FGV1"/>
    <mergeCell ref="FFY1:FFZ1"/>
    <mergeCell ref="FGA1:FGB1"/>
    <mergeCell ref="FGC1:FGD1"/>
    <mergeCell ref="FGE1:FGF1"/>
    <mergeCell ref="FGG1:FGH1"/>
    <mergeCell ref="FGI1:FGJ1"/>
    <mergeCell ref="FFM1:FFN1"/>
    <mergeCell ref="FFO1:FFP1"/>
    <mergeCell ref="FFQ1:FFR1"/>
    <mergeCell ref="FFS1:FFT1"/>
    <mergeCell ref="FFU1:FFV1"/>
    <mergeCell ref="FFW1:FFX1"/>
    <mergeCell ref="FFA1:FFB1"/>
    <mergeCell ref="FFC1:FFD1"/>
    <mergeCell ref="FFE1:FFF1"/>
    <mergeCell ref="FFG1:FFH1"/>
    <mergeCell ref="FFI1:FFJ1"/>
    <mergeCell ref="FFK1:FFL1"/>
    <mergeCell ref="FEO1:FEP1"/>
    <mergeCell ref="FEQ1:FER1"/>
    <mergeCell ref="FES1:FET1"/>
    <mergeCell ref="FEU1:FEV1"/>
    <mergeCell ref="FEW1:FEX1"/>
    <mergeCell ref="FEY1:FEZ1"/>
    <mergeCell ref="FEC1:FED1"/>
    <mergeCell ref="FEE1:FEF1"/>
    <mergeCell ref="FEG1:FEH1"/>
    <mergeCell ref="FEI1:FEJ1"/>
    <mergeCell ref="FEK1:FEL1"/>
    <mergeCell ref="FEM1:FEN1"/>
    <mergeCell ref="FDQ1:FDR1"/>
    <mergeCell ref="FDS1:FDT1"/>
    <mergeCell ref="FDU1:FDV1"/>
    <mergeCell ref="FDW1:FDX1"/>
    <mergeCell ref="FDY1:FDZ1"/>
    <mergeCell ref="FEA1:FEB1"/>
    <mergeCell ref="FDE1:FDF1"/>
    <mergeCell ref="FDG1:FDH1"/>
    <mergeCell ref="FDI1:FDJ1"/>
    <mergeCell ref="FDK1:FDL1"/>
    <mergeCell ref="FDM1:FDN1"/>
    <mergeCell ref="FDO1:FDP1"/>
    <mergeCell ref="FCS1:FCT1"/>
    <mergeCell ref="FCU1:FCV1"/>
    <mergeCell ref="FCW1:FCX1"/>
    <mergeCell ref="FCY1:FCZ1"/>
    <mergeCell ref="FDA1:FDB1"/>
    <mergeCell ref="FDC1:FDD1"/>
    <mergeCell ref="FCG1:FCH1"/>
    <mergeCell ref="FCI1:FCJ1"/>
    <mergeCell ref="FCK1:FCL1"/>
    <mergeCell ref="FCM1:FCN1"/>
    <mergeCell ref="FCO1:FCP1"/>
    <mergeCell ref="FCQ1:FCR1"/>
    <mergeCell ref="FBU1:FBV1"/>
    <mergeCell ref="FBW1:FBX1"/>
    <mergeCell ref="FBY1:FBZ1"/>
    <mergeCell ref="FCA1:FCB1"/>
    <mergeCell ref="FCC1:FCD1"/>
    <mergeCell ref="FCE1:FCF1"/>
    <mergeCell ref="FBI1:FBJ1"/>
    <mergeCell ref="FBK1:FBL1"/>
    <mergeCell ref="FBM1:FBN1"/>
    <mergeCell ref="FBO1:FBP1"/>
    <mergeCell ref="FBQ1:FBR1"/>
    <mergeCell ref="FBS1:FBT1"/>
    <mergeCell ref="FAW1:FAX1"/>
    <mergeCell ref="FAY1:FAZ1"/>
    <mergeCell ref="FBA1:FBB1"/>
    <mergeCell ref="FBC1:FBD1"/>
    <mergeCell ref="FBE1:FBF1"/>
    <mergeCell ref="FBG1:FBH1"/>
    <mergeCell ref="FAK1:FAL1"/>
    <mergeCell ref="FAM1:FAN1"/>
    <mergeCell ref="FAO1:FAP1"/>
    <mergeCell ref="FAQ1:FAR1"/>
    <mergeCell ref="FAS1:FAT1"/>
    <mergeCell ref="FAU1:FAV1"/>
    <mergeCell ref="EZY1:EZZ1"/>
    <mergeCell ref="FAA1:FAB1"/>
    <mergeCell ref="FAC1:FAD1"/>
    <mergeCell ref="FAE1:FAF1"/>
    <mergeCell ref="FAG1:FAH1"/>
    <mergeCell ref="FAI1:FAJ1"/>
    <mergeCell ref="EZM1:EZN1"/>
    <mergeCell ref="EZO1:EZP1"/>
    <mergeCell ref="EZQ1:EZR1"/>
    <mergeCell ref="EZS1:EZT1"/>
    <mergeCell ref="EZU1:EZV1"/>
    <mergeCell ref="EZW1:EZX1"/>
    <mergeCell ref="EZA1:EZB1"/>
    <mergeCell ref="EZC1:EZD1"/>
    <mergeCell ref="EZE1:EZF1"/>
    <mergeCell ref="EZG1:EZH1"/>
    <mergeCell ref="EZI1:EZJ1"/>
    <mergeCell ref="EZK1:EZL1"/>
    <mergeCell ref="EYO1:EYP1"/>
    <mergeCell ref="EYQ1:EYR1"/>
    <mergeCell ref="EYS1:EYT1"/>
    <mergeCell ref="EYU1:EYV1"/>
    <mergeCell ref="EYW1:EYX1"/>
    <mergeCell ref="EYY1:EYZ1"/>
    <mergeCell ref="EYC1:EYD1"/>
    <mergeCell ref="EYE1:EYF1"/>
    <mergeCell ref="EYG1:EYH1"/>
    <mergeCell ref="EYI1:EYJ1"/>
    <mergeCell ref="EYK1:EYL1"/>
    <mergeCell ref="EYM1:EYN1"/>
    <mergeCell ref="EXQ1:EXR1"/>
    <mergeCell ref="EXS1:EXT1"/>
    <mergeCell ref="EXU1:EXV1"/>
    <mergeCell ref="EXW1:EXX1"/>
    <mergeCell ref="EXY1:EXZ1"/>
    <mergeCell ref="EYA1:EYB1"/>
    <mergeCell ref="EXE1:EXF1"/>
    <mergeCell ref="EXG1:EXH1"/>
    <mergeCell ref="EXI1:EXJ1"/>
    <mergeCell ref="EXK1:EXL1"/>
    <mergeCell ref="EXM1:EXN1"/>
    <mergeCell ref="EXO1:EXP1"/>
    <mergeCell ref="EWS1:EWT1"/>
    <mergeCell ref="EWU1:EWV1"/>
    <mergeCell ref="EWW1:EWX1"/>
    <mergeCell ref="EWY1:EWZ1"/>
    <mergeCell ref="EXA1:EXB1"/>
    <mergeCell ref="EXC1:EXD1"/>
    <mergeCell ref="EWG1:EWH1"/>
    <mergeCell ref="EWI1:EWJ1"/>
    <mergeCell ref="EWK1:EWL1"/>
    <mergeCell ref="EWM1:EWN1"/>
    <mergeCell ref="EWO1:EWP1"/>
    <mergeCell ref="EWQ1:EWR1"/>
    <mergeCell ref="EVU1:EVV1"/>
    <mergeCell ref="EVW1:EVX1"/>
    <mergeCell ref="EVY1:EVZ1"/>
    <mergeCell ref="EWA1:EWB1"/>
    <mergeCell ref="EWC1:EWD1"/>
    <mergeCell ref="EWE1:EWF1"/>
    <mergeCell ref="EVI1:EVJ1"/>
    <mergeCell ref="EVK1:EVL1"/>
    <mergeCell ref="EVM1:EVN1"/>
    <mergeCell ref="EVO1:EVP1"/>
    <mergeCell ref="EVQ1:EVR1"/>
    <mergeCell ref="EVS1:EVT1"/>
    <mergeCell ref="EUW1:EUX1"/>
    <mergeCell ref="EUY1:EUZ1"/>
    <mergeCell ref="EVA1:EVB1"/>
    <mergeCell ref="EVC1:EVD1"/>
    <mergeCell ref="EVE1:EVF1"/>
    <mergeCell ref="EVG1:EVH1"/>
    <mergeCell ref="EUK1:EUL1"/>
    <mergeCell ref="EUM1:EUN1"/>
    <mergeCell ref="EUO1:EUP1"/>
    <mergeCell ref="EUQ1:EUR1"/>
    <mergeCell ref="EUS1:EUT1"/>
    <mergeCell ref="EUU1:EUV1"/>
    <mergeCell ref="ETY1:ETZ1"/>
    <mergeCell ref="EUA1:EUB1"/>
    <mergeCell ref="EUC1:EUD1"/>
    <mergeCell ref="EUE1:EUF1"/>
    <mergeCell ref="EUG1:EUH1"/>
    <mergeCell ref="EUI1:EUJ1"/>
    <mergeCell ref="ETM1:ETN1"/>
    <mergeCell ref="ETO1:ETP1"/>
    <mergeCell ref="ETQ1:ETR1"/>
    <mergeCell ref="ETS1:ETT1"/>
    <mergeCell ref="ETU1:ETV1"/>
    <mergeCell ref="ETW1:ETX1"/>
    <mergeCell ref="ETA1:ETB1"/>
    <mergeCell ref="ETC1:ETD1"/>
    <mergeCell ref="ETE1:ETF1"/>
    <mergeCell ref="ETG1:ETH1"/>
    <mergeCell ref="ETI1:ETJ1"/>
    <mergeCell ref="ETK1:ETL1"/>
    <mergeCell ref="ESO1:ESP1"/>
    <mergeCell ref="ESQ1:ESR1"/>
    <mergeCell ref="ESS1:EST1"/>
    <mergeCell ref="ESU1:ESV1"/>
    <mergeCell ref="ESW1:ESX1"/>
    <mergeCell ref="ESY1:ESZ1"/>
    <mergeCell ref="ESC1:ESD1"/>
    <mergeCell ref="ESE1:ESF1"/>
    <mergeCell ref="ESG1:ESH1"/>
    <mergeCell ref="ESI1:ESJ1"/>
    <mergeCell ref="ESK1:ESL1"/>
    <mergeCell ref="ESM1:ESN1"/>
    <mergeCell ref="ERQ1:ERR1"/>
    <mergeCell ref="ERS1:ERT1"/>
    <mergeCell ref="ERU1:ERV1"/>
    <mergeCell ref="ERW1:ERX1"/>
    <mergeCell ref="ERY1:ERZ1"/>
    <mergeCell ref="ESA1:ESB1"/>
    <mergeCell ref="ERE1:ERF1"/>
    <mergeCell ref="ERG1:ERH1"/>
    <mergeCell ref="ERI1:ERJ1"/>
    <mergeCell ref="ERK1:ERL1"/>
    <mergeCell ref="ERM1:ERN1"/>
    <mergeCell ref="ERO1:ERP1"/>
    <mergeCell ref="EQS1:EQT1"/>
    <mergeCell ref="EQU1:EQV1"/>
    <mergeCell ref="EQW1:EQX1"/>
    <mergeCell ref="EQY1:EQZ1"/>
    <mergeCell ref="ERA1:ERB1"/>
    <mergeCell ref="ERC1:ERD1"/>
    <mergeCell ref="EQG1:EQH1"/>
    <mergeCell ref="EQI1:EQJ1"/>
    <mergeCell ref="EQK1:EQL1"/>
    <mergeCell ref="EQM1:EQN1"/>
    <mergeCell ref="EQO1:EQP1"/>
    <mergeCell ref="EQQ1:EQR1"/>
    <mergeCell ref="EPU1:EPV1"/>
    <mergeCell ref="EPW1:EPX1"/>
    <mergeCell ref="EPY1:EPZ1"/>
    <mergeCell ref="EQA1:EQB1"/>
    <mergeCell ref="EQC1:EQD1"/>
    <mergeCell ref="EQE1:EQF1"/>
    <mergeCell ref="EPI1:EPJ1"/>
    <mergeCell ref="EPK1:EPL1"/>
    <mergeCell ref="EPM1:EPN1"/>
    <mergeCell ref="EPO1:EPP1"/>
    <mergeCell ref="EPQ1:EPR1"/>
    <mergeCell ref="EPS1:EPT1"/>
    <mergeCell ref="EOW1:EOX1"/>
    <mergeCell ref="EOY1:EOZ1"/>
    <mergeCell ref="EPA1:EPB1"/>
    <mergeCell ref="EPC1:EPD1"/>
    <mergeCell ref="EPE1:EPF1"/>
    <mergeCell ref="EPG1:EPH1"/>
    <mergeCell ref="EOK1:EOL1"/>
    <mergeCell ref="EOM1:EON1"/>
    <mergeCell ref="EOO1:EOP1"/>
    <mergeCell ref="EOQ1:EOR1"/>
    <mergeCell ref="EOS1:EOT1"/>
    <mergeCell ref="EOU1:EOV1"/>
    <mergeCell ref="ENY1:ENZ1"/>
    <mergeCell ref="EOA1:EOB1"/>
    <mergeCell ref="EOC1:EOD1"/>
    <mergeCell ref="EOE1:EOF1"/>
    <mergeCell ref="EOG1:EOH1"/>
    <mergeCell ref="EOI1:EOJ1"/>
    <mergeCell ref="ENM1:ENN1"/>
    <mergeCell ref="ENO1:ENP1"/>
    <mergeCell ref="ENQ1:ENR1"/>
    <mergeCell ref="ENS1:ENT1"/>
    <mergeCell ref="ENU1:ENV1"/>
    <mergeCell ref="ENW1:ENX1"/>
    <mergeCell ref="ENA1:ENB1"/>
    <mergeCell ref="ENC1:END1"/>
    <mergeCell ref="ENE1:ENF1"/>
    <mergeCell ref="ENG1:ENH1"/>
    <mergeCell ref="ENI1:ENJ1"/>
    <mergeCell ref="ENK1:ENL1"/>
    <mergeCell ref="EMO1:EMP1"/>
    <mergeCell ref="EMQ1:EMR1"/>
    <mergeCell ref="EMS1:EMT1"/>
    <mergeCell ref="EMU1:EMV1"/>
    <mergeCell ref="EMW1:EMX1"/>
    <mergeCell ref="EMY1:EMZ1"/>
    <mergeCell ref="EMC1:EMD1"/>
    <mergeCell ref="EME1:EMF1"/>
    <mergeCell ref="EMG1:EMH1"/>
    <mergeCell ref="EMI1:EMJ1"/>
    <mergeCell ref="EMK1:EML1"/>
    <mergeCell ref="EMM1:EMN1"/>
    <mergeCell ref="ELQ1:ELR1"/>
    <mergeCell ref="ELS1:ELT1"/>
    <mergeCell ref="ELU1:ELV1"/>
    <mergeCell ref="ELW1:ELX1"/>
    <mergeCell ref="ELY1:ELZ1"/>
    <mergeCell ref="EMA1:EMB1"/>
    <mergeCell ref="ELE1:ELF1"/>
    <mergeCell ref="ELG1:ELH1"/>
    <mergeCell ref="ELI1:ELJ1"/>
    <mergeCell ref="ELK1:ELL1"/>
    <mergeCell ref="ELM1:ELN1"/>
    <mergeCell ref="ELO1:ELP1"/>
    <mergeCell ref="EKS1:EKT1"/>
    <mergeCell ref="EKU1:EKV1"/>
    <mergeCell ref="EKW1:EKX1"/>
    <mergeCell ref="EKY1:EKZ1"/>
    <mergeCell ref="ELA1:ELB1"/>
    <mergeCell ref="ELC1:ELD1"/>
    <mergeCell ref="EKG1:EKH1"/>
    <mergeCell ref="EKI1:EKJ1"/>
    <mergeCell ref="EKK1:EKL1"/>
    <mergeCell ref="EKM1:EKN1"/>
    <mergeCell ref="EKO1:EKP1"/>
    <mergeCell ref="EKQ1:EKR1"/>
    <mergeCell ref="EJU1:EJV1"/>
    <mergeCell ref="EJW1:EJX1"/>
    <mergeCell ref="EJY1:EJZ1"/>
    <mergeCell ref="EKA1:EKB1"/>
    <mergeCell ref="EKC1:EKD1"/>
    <mergeCell ref="EKE1:EKF1"/>
    <mergeCell ref="EJI1:EJJ1"/>
    <mergeCell ref="EJK1:EJL1"/>
    <mergeCell ref="EJM1:EJN1"/>
    <mergeCell ref="EJO1:EJP1"/>
    <mergeCell ref="EJQ1:EJR1"/>
    <mergeCell ref="EJS1:EJT1"/>
    <mergeCell ref="EIW1:EIX1"/>
    <mergeCell ref="EIY1:EIZ1"/>
    <mergeCell ref="EJA1:EJB1"/>
    <mergeCell ref="EJC1:EJD1"/>
    <mergeCell ref="EJE1:EJF1"/>
    <mergeCell ref="EJG1:EJH1"/>
    <mergeCell ref="EIK1:EIL1"/>
    <mergeCell ref="EIM1:EIN1"/>
    <mergeCell ref="EIO1:EIP1"/>
    <mergeCell ref="EIQ1:EIR1"/>
    <mergeCell ref="EIS1:EIT1"/>
    <mergeCell ref="EIU1:EIV1"/>
    <mergeCell ref="EHY1:EHZ1"/>
    <mergeCell ref="EIA1:EIB1"/>
    <mergeCell ref="EIC1:EID1"/>
    <mergeCell ref="EIE1:EIF1"/>
    <mergeCell ref="EIG1:EIH1"/>
    <mergeCell ref="EII1:EIJ1"/>
    <mergeCell ref="EHM1:EHN1"/>
    <mergeCell ref="EHO1:EHP1"/>
    <mergeCell ref="EHQ1:EHR1"/>
    <mergeCell ref="EHS1:EHT1"/>
    <mergeCell ref="EHU1:EHV1"/>
    <mergeCell ref="EHW1:EHX1"/>
    <mergeCell ref="EHA1:EHB1"/>
    <mergeCell ref="EHC1:EHD1"/>
    <mergeCell ref="EHE1:EHF1"/>
    <mergeCell ref="EHG1:EHH1"/>
    <mergeCell ref="EHI1:EHJ1"/>
    <mergeCell ref="EHK1:EHL1"/>
    <mergeCell ref="EGO1:EGP1"/>
    <mergeCell ref="EGQ1:EGR1"/>
    <mergeCell ref="EGS1:EGT1"/>
    <mergeCell ref="EGU1:EGV1"/>
    <mergeCell ref="EGW1:EGX1"/>
    <mergeCell ref="EGY1:EGZ1"/>
    <mergeCell ref="EGC1:EGD1"/>
    <mergeCell ref="EGE1:EGF1"/>
    <mergeCell ref="EGG1:EGH1"/>
    <mergeCell ref="EGI1:EGJ1"/>
    <mergeCell ref="EGK1:EGL1"/>
    <mergeCell ref="EGM1:EGN1"/>
    <mergeCell ref="EFQ1:EFR1"/>
    <mergeCell ref="EFS1:EFT1"/>
    <mergeCell ref="EFU1:EFV1"/>
    <mergeCell ref="EFW1:EFX1"/>
    <mergeCell ref="EFY1:EFZ1"/>
    <mergeCell ref="EGA1:EGB1"/>
    <mergeCell ref="EFE1:EFF1"/>
    <mergeCell ref="EFG1:EFH1"/>
    <mergeCell ref="EFI1:EFJ1"/>
    <mergeCell ref="EFK1:EFL1"/>
    <mergeCell ref="EFM1:EFN1"/>
    <mergeCell ref="EFO1:EFP1"/>
    <mergeCell ref="EES1:EET1"/>
    <mergeCell ref="EEU1:EEV1"/>
    <mergeCell ref="EEW1:EEX1"/>
    <mergeCell ref="EEY1:EEZ1"/>
    <mergeCell ref="EFA1:EFB1"/>
    <mergeCell ref="EFC1:EFD1"/>
    <mergeCell ref="EEG1:EEH1"/>
    <mergeCell ref="EEI1:EEJ1"/>
    <mergeCell ref="EEK1:EEL1"/>
    <mergeCell ref="EEM1:EEN1"/>
    <mergeCell ref="EEO1:EEP1"/>
    <mergeCell ref="EEQ1:EER1"/>
    <mergeCell ref="EDU1:EDV1"/>
    <mergeCell ref="EDW1:EDX1"/>
    <mergeCell ref="EDY1:EDZ1"/>
    <mergeCell ref="EEA1:EEB1"/>
    <mergeCell ref="EEC1:EED1"/>
    <mergeCell ref="EEE1:EEF1"/>
    <mergeCell ref="EDI1:EDJ1"/>
    <mergeCell ref="EDK1:EDL1"/>
    <mergeCell ref="EDM1:EDN1"/>
    <mergeCell ref="EDO1:EDP1"/>
    <mergeCell ref="EDQ1:EDR1"/>
    <mergeCell ref="EDS1:EDT1"/>
    <mergeCell ref="ECW1:ECX1"/>
    <mergeCell ref="ECY1:ECZ1"/>
    <mergeCell ref="EDA1:EDB1"/>
    <mergeCell ref="EDC1:EDD1"/>
    <mergeCell ref="EDE1:EDF1"/>
    <mergeCell ref="EDG1:EDH1"/>
    <mergeCell ref="ECK1:ECL1"/>
    <mergeCell ref="ECM1:ECN1"/>
    <mergeCell ref="ECO1:ECP1"/>
    <mergeCell ref="ECQ1:ECR1"/>
    <mergeCell ref="ECS1:ECT1"/>
    <mergeCell ref="ECU1:ECV1"/>
    <mergeCell ref="EBY1:EBZ1"/>
    <mergeCell ref="ECA1:ECB1"/>
    <mergeCell ref="ECC1:ECD1"/>
    <mergeCell ref="ECE1:ECF1"/>
    <mergeCell ref="ECG1:ECH1"/>
    <mergeCell ref="ECI1:ECJ1"/>
    <mergeCell ref="EBM1:EBN1"/>
    <mergeCell ref="EBO1:EBP1"/>
    <mergeCell ref="EBQ1:EBR1"/>
    <mergeCell ref="EBS1:EBT1"/>
    <mergeCell ref="EBU1:EBV1"/>
    <mergeCell ref="EBW1:EBX1"/>
    <mergeCell ref="EBA1:EBB1"/>
    <mergeCell ref="EBC1:EBD1"/>
    <mergeCell ref="EBE1:EBF1"/>
    <mergeCell ref="EBG1:EBH1"/>
    <mergeCell ref="EBI1:EBJ1"/>
    <mergeCell ref="EBK1:EBL1"/>
    <mergeCell ref="EAO1:EAP1"/>
    <mergeCell ref="EAQ1:EAR1"/>
    <mergeCell ref="EAS1:EAT1"/>
    <mergeCell ref="EAU1:EAV1"/>
    <mergeCell ref="EAW1:EAX1"/>
    <mergeCell ref="EAY1:EAZ1"/>
    <mergeCell ref="EAC1:EAD1"/>
    <mergeCell ref="EAE1:EAF1"/>
    <mergeCell ref="EAG1:EAH1"/>
    <mergeCell ref="EAI1:EAJ1"/>
    <mergeCell ref="EAK1:EAL1"/>
    <mergeCell ref="EAM1:EAN1"/>
    <mergeCell ref="DZQ1:DZR1"/>
    <mergeCell ref="DZS1:DZT1"/>
    <mergeCell ref="DZU1:DZV1"/>
    <mergeCell ref="DZW1:DZX1"/>
    <mergeCell ref="DZY1:DZZ1"/>
    <mergeCell ref="EAA1:EAB1"/>
    <mergeCell ref="DZE1:DZF1"/>
    <mergeCell ref="DZG1:DZH1"/>
    <mergeCell ref="DZI1:DZJ1"/>
    <mergeCell ref="DZK1:DZL1"/>
    <mergeCell ref="DZM1:DZN1"/>
    <mergeCell ref="DZO1:DZP1"/>
    <mergeCell ref="DYS1:DYT1"/>
    <mergeCell ref="DYU1:DYV1"/>
    <mergeCell ref="DYW1:DYX1"/>
    <mergeCell ref="DYY1:DYZ1"/>
    <mergeCell ref="DZA1:DZB1"/>
    <mergeCell ref="DZC1:DZD1"/>
    <mergeCell ref="DYG1:DYH1"/>
    <mergeCell ref="DYI1:DYJ1"/>
    <mergeCell ref="DYK1:DYL1"/>
    <mergeCell ref="DYM1:DYN1"/>
    <mergeCell ref="DYO1:DYP1"/>
    <mergeCell ref="DYQ1:DYR1"/>
    <mergeCell ref="DXU1:DXV1"/>
    <mergeCell ref="DXW1:DXX1"/>
    <mergeCell ref="DXY1:DXZ1"/>
    <mergeCell ref="DYA1:DYB1"/>
    <mergeCell ref="DYC1:DYD1"/>
    <mergeCell ref="DYE1:DYF1"/>
    <mergeCell ref="DXI1:DXJ1"/>
    <mergeCell ref="DXK1:DXL1"/>
    <mergeCell ref="DXM1:DXN1"/>
    <mergeCell ref="DXO1:DXP1"/>
    <mergeCell ref="DXQ1:DXR1"/>
    <mergeCell ref="DXS1:DXT1"/>
    <mergeCell ref="DWW1:DWX1"/>
    <mergeCell ref="DWY1:DWZ1"/>
    <mergeCell ref="DXA1:DXB1"/>
    <mergeCell ref="DXC1:DXD1"/>
    <mergeCell ref="DXE1:DXF1"/>
    <mergeCell ref="DXG1:DXH1"/>
    <mergeCell ref="DWK1:DWL1"/>
    <mergeCell ref="DWM1:DWN1"/>
    <mergeCell ref="DWO1:DWP1"/>
    <mergeCell ref="DWQ1:DWR1"/>
    <mergeCell ref="DWS1:DWT1"/>
    <mergeCell ref="DWU1:DWV1"/>
    <mergeCell ref="DVY1:DVZ1"/>
    <mergeCell ref="DWA1:DWB1"/>
    <mergeCell ref="DWC1:DWD1"/>
    <mergeCell ref="DWE1:DWF1"/>
    <mergeCell ref="DWG1:DWH1"/>
    <mergeCell ref="DWI1:DWJ1"/>
    <mergeCell ref="DVM1:DVN1"/>
    <mergeCell ref="DVO1:DVP1"/>
    <mergeCell ref="DVQ1:DVR1"/>
    <mergeCell ref="DVS1:DVT1"/>
    <mergeCell ref="DVU1:DVV1"/>
    <mergeCell ref="DVW1:DVX1"/>
    <mergeCell ref="DVA1:DVB1"/>
    <mergeCell ref="DVC1:DVD1"/>
    <mergeCell ref="DVE1:DVF1"/>
    <mergeCell ref="DVG1:DVH1"/>
    <mergeCell ref="DVI1:DVJ1"/>
    <mergeCell ref="DVK1:DVL1"/>
    <mergeCell ref="DUO1:DUP1"/>
    <mergeCell ref="DUQ1:DUR1"/>
    <mergeCell ref="DUS1:DUT1"/>
    <mergeCell ref="DUU1:DUV1"/>
    <mergeCell ref="DUW1:DUX1"/>
    <mergeCell ref="DUY1:DUZ1"/>
    <mergeCell ref="DUC1:DUD1"/>
    <mergeCell ref="DUE1:DUF1"/>
    <mergeCell ref="DUG1:DUH1"/>
    <mergeCell ref="DUI1:DUJ1"/>
    <mergeCell ref="DUK1:DUL1"/>
    <mergeCell ref="DUM1:DUN1"/>
    <mergeCell ref="DTQ1:DTR1"/>
    <mergeCell ref="DTS1:DTT1"/>
    <mergeCell ref="DTU1:DTV1"/>
    <mergeCell ref="DTW1:DTX1"/>
    <mergeCell ref="DTY1:DTZ1"/>
    <mergeCell ref="DUA1:DUB1"/>
    <mergeCell ref="DTE1:DTF1"/>
    <mergeCell ref="DTG1:DTH1"/>
    <mergeCell ref="DTI1:DTJ1"/>
    <mergeCell ref="DTK1:DTL1"/>
    <mergeCell ref="DTM1:DTN1"/>
    <mergeCell ref="DTO1:DTP1"/>
    <mergeCell ref="DSS1:DST1"/>
    <mergeCell ref="DSU1:DSV1"/>
    <mergeCell ref="DSW1:DSX1"/>
    <mergeCell ref="DSY1:DSZ1"/>
    <mergeCell ref="DTA1:DTB1"/>
    <mergeCell ref="DTC1:DTD1"/>
    <mergeCell ref="DSG1:DSH1"/>
    <mergeCell ref="DSI1:DSJ1"/>
    <mergeCell ref="DSK1:DSL1"/>
    <mergeCell ref="DSM1:DSN1"/>
    <mergeCell ref="DSO1:DSP1"/>
    <mergeCell ref="DSQ1:DSR1"/>
    <mergeCell ref="DRU1:DRV1"/>
    <mergeCell ref="DRW1:DRX1"/>
    <mergeCell ref="DRY1:DRZ1"/>
    <mergeCell ref="DSA1:DSB1"/>
    <mergeCell ref="DSC1:DSD1"/>
    <mergeCell ref="DSE1:DSF1"/>
    <mergeCell ref="DRI1:DRJ1"/>
    <mergeCell ref="DRK1:DRL1"/>
    <mergeCell ref="DRM1:DRN1"/>
    <mergeCell ref="DRO1:DRP1"/>
    <mergeCell ref="DRQ1:DRR1"/>
    <mergeCell ref="DRS1:DRT1"/>
    <mergeCell ref="DQW1:DQX1"/>
    <mergeCell ref="DQY1:DQZ1"/>
    <mergeCell ref="DRA1:DRB1"/>
    <mergeCell ref="DRC1:DRD1"/>
    <mergeCell ref="DRE1:DRF1"/>
    <mergeCell ref="DRG1:DRH1"/>
    <mergeCell ref="DQK1:DQL1"/>
    <mergeCell ref="DQM1:DQN1"/>
    <mergeCell ref="DQO1:DQP1"/>
    <mergeCell ref="DQQ1:DQR1"/>
    <mergeCell ref="DQS1:DQT1"/>
    <mergeCell ref="DQU1:DQV1"/>
    <mergeCell ref="DPY1:DPZ1"/>
    <mergeCell ref="DQA1:DQB1"/>
    <mergeCell ref="DQC1:DQD1"/>
    <mergeCell ref="DQE1:DQF1"/>
    <mergeCell ref="DQG1:DQH1"/>
    <mergeCell ref="DQI1:DQJ1"/>
    <mergeCell ref="DPM1:DPN1"/>
    <mergeCell ref="DPO1:DPP1"/>
    <mergeCell ref="DPQ1:DPR1"/>
    <mergeCell ref="DPS1:DPT1"/>
    <mergeCell ref="DPU1:DPV1"/>
    <mergeCell ref="DPW1:DPX1"/>
    <mergeCell ref="DPA1:DPB1"/>
    <mergeCell ref="DPC1:DPD1"/>
    <mergeCell ref="DPE1:DPF1"/>
    <mergeCell ref="DPG1:DPH1"/>
    <mergeCell ref="DPI1:DPJ1"/>
    <mergeCell ref="DPK1:DPL1"/>
    <mergeCell ref="DOO1:DOP1"/>
    <mergeCell ref="DOQ1:DOR1"/>
    <mergeCell ref="DOS1:DOT1"/>
    <mergeCell ref="DOU1:DOV1"/>
    <mergeCell ref="DOW1:DOX1"/>
    <mergeCell ref="DOY1:DOZ1"/>
    <mergeCell ref="DOC1:DOD1"/>
    <mergeCell ref="DOE1:DOF1"/>
    <mergeCell ref="DOG1:DOH1"/>
    <mergeCell ref="DOI1:DOJ1"/>
    <mergeCell ref="DOK1:DOL1"/>
    <mergeCell ref="DOM1:DON1"/>
    <mergeCell ref="DNQ1:DNR1"/>
    <mergeCell ref="DNS1:DNT1"/>
    <mergeCell ref="DNU1:DNV1"/>
    <mergeCell ref="DNW1:DNX1"/>
    <mergeCell ref="DNY1:DNZ1"/>
    <mergeCell ref="DOA1:DOB1"/>
    <mergeCell ref="DNE1:DNF1"/>
    <mergeCell ref="DNG1:DNH1"/>
    <mergeCell ref="DNI1:DNJ1"/>
    <mergeCell ref="DNK1:DNL1"/>
    <mergeCell ref="DNM1:DNN1"/>
    <mergeCell ref="DNO1:DNP1"/>
    <mergeCell ref="DMS1:DMT1"/>
    <mergeCell ref="DMU1:DMV1"/>
    <mergeCell ref="DMW1:DMX1"/>
    <mergeCell ref="DMY1:DMZ1"/>
    <mergeCell ref="DNA1:DNB1"/>
    <mergeCell ref="DNC1:DND1"/>
    <mergeCell ref="DMG1:DMH1"/>
    <mergeCell ref="DMI1:DMJ1"/>
    <mergeCell ref="DMK1:DML1"/>
    <mergeCell ref="DMM1:DMN1"/>
    <mergeCell ref="DMO1:DMP1"/>
    <mergeCell ref="DMQ1:DMR1"/>
    <mergeCell ref="DLU1:DLV1"/>
    <mergeCell ref="DLW1:DLX1"/>
    <mergeCell ref="DLY1:DLZ1"/>
    <mergeCell ref="DMA1:DMB1"/>
    <mergeCell ref="DMC1:DMD1"/>
    <mergeCell ref="DME1:DMF1"/>
    <mergeCell ref="DLI1:DLJ1"/>
    <mergeCell ref="DLK1:DLL1"/>
    <mergeCell ref="DLM1:DLN1"/>
    <mergeCell ref="DLO1:DLP1"/>
    <mergeCell ref="DLQ1:DLR1"/>
    <mergeCell ref="DLS1:DLT1"/>
    <mergeCell ref="DKW1:DKX1"/>
    <mergeCell ref="DKY1:DKZ1"/>
    <mergeCell ref="DLA1:DLB1"/>
    <mergeCell ref="DLC1:DLD1"/>
    <mergeCell ref="DLE1:DLF1"/>
    <mergeCell ref="DLG1:DLH1"/>
    <mergeCell ref="DKK1:DKL1"/>
    <mergeCell ref="DKM1:DKN1"/>
    <mergeCell ref="DKO1:DKP1"/>
    <mergeCell ref="DKQ1:DKR1"/>
    <mergeCell ref="DKS1:DKT1"/>
    <mergeCell ref="DKU1:DKV1"/>
    <mergeCell ref="DJY1:DJZ1"/>
    <mergeCell ref="DKA1:DKB1"/>
    <mergeCell ref="DKC1:DKD1"/>
    <mergeCell ref="DKE1:DKF1"/>
    <mergeCell ref="DKG1:DKH1"/>
    <mergeCell ref="DKI1:DKJ1"/>
    <mergeCell ref="DJM1:DJN1"/>
    <mergeCell ref="DJO1:DJP1"/>
    <mergeCell ref="DJQ1:DJR1"/>
    <mergeCell ref="DJS1:DJT1"/>
    <mergeCell ref="DJU1:DJV1"/>
    <mergeCell ref="DJW1:DJX1"/>
    <mergeCell ref="DJA1:DJB1"/>
    <mergeCell ref="DJC1:DJD1"/>
    <mergeCell ref="DJE1:DJF1"/>
    <mergeCell ref="DJG1:DJH1"/>
    <mergeCell ref="DJI1:DJJ1"/>
    <mergeCell ref="DJK1:DJL1"/>
    <mergeCell ref="DIO1:DIP1"/>
    <mergeCell ref="DIQ1:DIR1"/>
    <mergeCell ref="DIS1:DIT1"/>
    <mergeCell ref="DIU1:DIV1"/>
    <mergeCell ref="DIW1:DIX1"/>
    <mergeCell ref="DIY1:DIZ1"/>
    <mergeCell ref="DIC1:DID1"/>
    <mergeCell ref="DIE1:DIF1"/>
    <mergeCell ref="DIG1:DIH1"/>
    <mergeCell ref="DII1:DIJ1"/>
    <mergeCell ref="DIK1:DIL1"/>
    <mergeCell ref="DIM1:DIN1"/>
    <mergeCell ref="DHQ1:DHR1"/>
    <mergeCell ref="DHS1:DHT1"/>
    <mergeCell ref="DHU1:DHV1"/>
    <mergeCell ref="DHW1:DHX1"/>
    <mergeCell ref="DHY1:DHZ1"/>
    <mergeCell ref="DIA1:DIB1"/>
    <mergeCell ref="DHE1:DHF1"/>
    <mergeCell ref="DHG1:DHH1"/>
    <mergeCell ref="DHI1:DHJ1"/>
    <mergeCell ref="DHK1:DHL1"/>
    <mergeCell ref="DHM1:DHN1"/>
    <mergeCell ref="DHO1:DHP1"/>
    <mergeCell ref="DGS1:DGT1"/>
    <mergeCell ref="DGU1:DGV1"/>
    <mergeCell ref="DGW1:DGX1"/>
    <mergeCell ref="DGY1:DGZ1"/>
    <mergeCell ref="DHA1:DHB1"/>
    <mergeCell ref="DHC1:DHD1"/>
    <mergeCell ref="DGG1:DGH1"/>
    <mergeCell ref="DGI1:DGJ1"/>
    <mergeCell ref="DGK1:DGL1"/>
    <mergeCell ref="DGM1:DGN1"/>
    <mergeCell ref="DGO1:DGP1"/>
    <mergeCell ref="DGQ1:DGR1"/>
    <mergeCell ref="DFU1:DFV1"/>
    <mergeCell ref="DFW1:DFX1"/>
    <mergeCell ref="DFY1:DFZ1"/>
    <mergeCell ref="DGA1:DGB1"/>
    <mergeCell ref="DGC1:DGD1"/>
    <mergeCell ref="DGE1:DGF1"/>
    <mergeCell ref="DFI1:DFJ1"/>
    <mergeCell ref="DFK1:DFL1"/>
    <mergeCell ref="DFM1:DFN1"/>
    <mergeCell ref="DFO1:DFP1"/>
    <mergeCell ref="DFQ1:DFR1"/>
    <mergeCell ref="DFS1:DFT1"/>
    <mergeCell ref="DEW1:DEX1"/>
    <mergeCell ref="DEY1:DEZ1"/>
    <mergeCell ref="DFA1:DFB1"/>
    <mergeCell ref="DFC1:DFD1"/>
    <mergeCell ref="DFE1:DFF1"/>
    <mergeCell ref="DFG1:DFH1"/>
    <mergeCell ref="DEK1:DEL1"/>
    <mergeCell ref="DEM1:DEN1"/>
    <mergeCell ref="DEO1:DEP1"/>
    <mergeCell ref="DEQ1:DER1"/>
    <mergeCell ref="DES1:DET1"/>
    <mergeCell ref="DEU1:DEV1"/>
    <mergeCell ref="DDY1:DDZ1"/>
    <mergeCell ref="DEA1:DEB1"/>
    <mergeCell ref="DEC1:DED1"/>
    <mergeCell ref="DEE1:DEF1"/>
    <mergeCell ref="DEG1:DEH1"/>
    <mergeCell ref="DEI1:DEJ1"/>
    <mergeCell ref="DDM1:DDN1"/>
    <mergeCell ref="DDO1:DDP1"/>
    <mergeCell ref="DDQ1:DDR1"/>
    <mergeCell ref="DDS1:DDT1"/>
    <mergeCell ref="DDU1:DDV1"/>
    <mergeCell ref="DDW1:DDX1"/>
    <mergeCell ref="DDA1:DDB1"/>
    <mergeCell ref="DDC1:DDD1"/>
    <mergeCell ref="DDE1:DDF1"/>
    <mergeCell ref="DDG1:DDH1"/>
    <mergeCell ref="DDI1:DDJ1"/>
    <mergeCell ref="DDK1:DDL1"/>
    <mergeCell ref="DCO1:DCP1"/>
    <mergeCell ref="DCQ1:DCR1"/>
    <mergeCell ref="DCS1:DCT1"/>
    <mergeCell ref="DCU1:DCV1"/>
    <mergeCell ref="DCW1:DCX1"/>
    <mergeCell ref="DCY1:DCZ1"/>
    <mergeCell ref="DCC1:DCD1"/>
    <mergeCell ref="DCE1:DCF1"/>
    <mergeCell ref="DCG1:DCH1"/>
    <mergeCell ref="DCI1:DCJ1"/>
    <mergeCell ref="DCK1:DCL1"/>
    <mergeCell ref="DCM1:DCN1"/>
    <mergeCell ref="DBQ1:DBR1"/>
    <mergeCell ref="DBS1:DBT1"/>
    <mergeCell ref="DBU1:DBV1"/>
    <mergeCell ref="DBW1:DBX1"/>
    <mergeCell ref="DBY1:DBZ1"/>
    <mergeCell ref="DCA1:DCB1"/>
    <mergeCell ref="DBE1:DBF1"/>
    <mergeCell ref="DBG1:DBH1"/>
    <mergeCell ref="DBI1:DBJ1"/>
    <mergeCell ref="DBK1:DBL1"/>
    <mergeCell ref="DBM1:DBN1"/>
    <mergeCell ref="DBO1:DBP1"/>
    <mergeCell ref="DAS1:DAT1"/>
    <mergeCell ref="DAU1:DAV1"/>
    <mergeCell ref="DAW1:DAX1"/>
    <mergeCell ref="DAY1:DAZ1"/>
    <mergeCell ref="DBA1:DBB1"/>
    <mergeCell ref="DBC1:DBD1"/>
    <mergeCell ref="DAG1:DAH1"/>
    <mergeCell ref="DAI1:DAJ1"/>
    <mergeCell ref="DAK1:DAL1"/>
    <mergeCell ref="DAM1:DAN1"/>
    <mergeCell ref="DAO1:DAP1"/>
    <mergeCell ref="DAQ1:DAR1"/>
    <mergeCell ref="CZU1:CZV1"/>
    <mergeCell ref="CZW1:CZX1"/>
    <mergeCell ref="CZY1:CZZ1"/>
    <mergeCell ref="DAA1:DAB1"/>
    <mergeCell ref="DAC1:DAD1"/>
    <mergeCell ref="DAE1:DAF1"/>
    <mergeCell ref="CZI1:CZJ1"/>
    <mergeCell ref="CZK1:CZL1"/>
    <mergeCell ref="CZM1:CZN1"/>
    <mergeCell ref="CZO1:CZP1"/>
    <mergeCell ref="CZQ1:CZR1"/>
    <mergeCell ref="CZS1:CZT1"/>
    <mergeCell ref="CYW1:CYX1"/>
    <mergeCell ref="CYY1:CYZ1"/>
    <mergeCell ref="CZA1:CZB1"/>
    <mergeCell ref="CZC1:CZD1"/>
    <mergeCell ref="CZE1:CZF1"/>
    <mergeCell ref="CZG1:CZH1"/>
    <mergeCell ref="CYK1:CYL1"/>
    <mergeCell ref="CYM1:CYN1"/>
    <mergeCell ref="CYO1:CYP1"/>
    <mergeCell ref="CYQ1:CYR1"/>
    <mergeCell ref="CYS1:CYT1"/>
    <mergeCell ref="CYU1:CYV1"/>
    <mergeCell ref="CXY1:CXZ1"/>
    <mergeCell ref="CYA1:CYB1"/>
    <mergeCell ref="CYC1:CYD1"/>
    <mergeCell ref="CYE1:CYF1"/>
    <mergeCell ref="CYG1:CYH1"/>
    <mergeCell ref="CYI1:CYJ1"/>
    <mergeCell ref="CXM1:CXN1"/>
    <mergeCell ref="CXO1:CXP1"/>
    <mergeCell ref="CXQ1:CXR1"/>
    <mergeCell ref="CXS1:CXT1"/>
    <mergeCell ref="CXU1:CXV1"/>
    <mergeCell ref="CXW1:CXX1"/>
    <mergeCell ref="CXA1:CXB1"/>
    <mergeCell ref="CXC1:CXD1"/>
    <mergeCell ref="CXE1:CXF1"/>
    <mergeCell ref="CXG1:CXH1"/>
    <mergeCell ref="CXI1:CXJ1"/>
    <mergeCell ref="CXK1:CXL1"/>
    <mergeCell ref="CWO1:CWP1"/>
    <mergeCell ref="CWQ1:CWR1"/>
    <mergeCell ref="CWS1:CWT1"/>
    <mergeCell ref="CWU1:CWV1"/>
    <mergeCell ref="CWW1:CWX1"/>
    <mergeCell ref="CWY1:CWZ1"/>
    <mergeCell ref="CWC1:CWD1"/>
    <mergeCell ref="CWE1:CWF1"/>
    <mergeCell ref="CWG1:CWH1"/>
    <mergeCell ref="CWI1:CWJ1"/>
    <mergeCell ref="CWK1:CWL1"/>
    <mergeCell ref="CWM1:CWN1"/>
    <mergeCell ref="CVQ1:CVR1"/>
    <mergeCell ref="CVS1:CVT1"/>
    <mergeCell ref="CVU1:CVV1"/>
    <mergeCell ref="CVW1:CVX1"/>
    <mergeCell ref="CVY1:CVZ1"/>
    <mergeCell ref="CWA1:CWB1"/>
    <mergeCell ref="CVE1:CVF1"/>
    <mergeCell ref="CVG1:CVH1"/>
    <mergeCell ref="CVI1:CVJ1"/>
    <mergeCell ref="CVK1:CVL1"/>
    <mergeCell ref="CVM1:CVN1"/>
    <mergeCell ref="CVO1:CVP1"/>
    <mergeCell ref="CUS1:CUT1"/>
    <mergeCell ref="CUU1:CUV1"/>
    <mergeCell ref="CUW1:CUX1"/>
    <mergeCell ref="CUY1:CUZ1"/>
    <mergeCell ref="CVA1:CVB1"/>
    <mergeCell ref="CVC1:CVD1"/>
    <mergeCell ref="CUG1:CUH1"/>
    <mergeCell ref="CUI1:CUJ1"/>
    <mergeCell ref="CUK1:CUL1"/>
    <mergeCell ref="CUM1:CUN1"/>
    <mergeCell ref="CUO1:CUP1"/>
    <mergeCell ref="CUQ1:CUR1"/>
    <mergeCell ref="CTU1:CTV1"/>
    <mergeCell ref="CTW1:CTX1"/>
    <mergeCell ref="CTY1:CTZ1"/>
    <mergeCell ref="CUA1:CUB1"/>
    <mergeCell ref="CUC1:CUD1"/>
    <mergeCell ref="CUE1:CUF1"/>
    <mergeCell ref="CTI1:CTJ1"/>
    <mergeCell ref="CTK1:CTL1"/>
    <mergeCell ref="CTM1:CTN1"/>
    <mergeCell ref="CTO1:CTP1"/>
    <mergeCell ref="CTQ1:CTR1"/>
    <mergeCell ref="CTS1:CTT1"/>
    <mergeCell ref="CSW1:CSX1"/>
    <mergeCell ref="CSY1:CSZ1"/>
    <mergeCell ref="CTA1:CTB1"/>
    <mergeCell ref="CTC1:CTD1"/>
    <mergeCell ref="CTE1:CTF1"/>
    <mergeCell ref="CTG1:CTH1"/>
    <mergeCell ref="CSK1:CSL1"/>
    <mergeCell ref="CSM1:CSN1"/>
    <mergeCell ref="CSO1:CSP1"/>
    <mergeCell ref="CSQ1:CSR1"/>
    <mergeCell ref="CSS1:CST1"/>
    <mergeCell ref="CSU1:CSV1"/>
    <mergeCell ref="CRY1:CRZ1"/>
    <mergeCell ref="CSA1:CSB1"/>
    <mergeCell ref="CSC1:CSD1"/>
    <mergeCell ref="CSE1:CSF1"/>
    <mergeCell ref="CSG1:CSH1"/>
    <mergeCell ref="CSI1:CSJ1"/>
    <mergeCell ref="CRM1:CRN1"/>
    <mergeCell ref="CRO1:CRP1"/>
    <mergeCell ref="CRQ1:CRR1"/>
    <mergeCell ref="CRS1:CRT1"/>
    <mergeCell ref="CRU1:CRV1"/>
    <mergeCell ref="CRW1:CRX1"/>
    <mergeCell ref="CRA1:CRB1"/>
    <mergeCell ref="CRC1:CRD1"/>
    <mergeCell ref="CRE1:CRF1"/>
    <mergeCell ref="CRG1:CRH1"/>
    <mergeCell ref="CRI1:CRJ1"/>
    <mergeCell ref="CRK1:CRL1"/>
    <mergeCell ref="CQO1:CQP1"/>
    <mergeCell ref="CQQ1:CQR1"/>
    <mergeCell ref="CQS1:CQT1"/>
    <mergeCell ref="CQU1:CQV1"/>
    <mergeCell ref="CQW1:CQX1"/>
    <mergeCell ref="CQY1:CQZ1"/>
    <mergeCell ref="CQC1:CQD1"/>
    <mergeCell ref="CQE1:CQF1"/>
    <mergeCell ref="CQG1:CQH1"/>
    <mergeCell ref="CQI1:CQJ1"/>
    <mergeCell ref="CQK1:CQL1"/>
    <mergeCell ref="CQM1:CQN1"/>
    <mergeCell ref="CPQ1:CPR1"/>
    <mergeCell ref="CPS1:CPT1"/>
    <mergeCell ref="CPU1:CPV1"/>
    <mergeCell ref="CPW1:CPX1"/>
    <mergeCell ref="CPY1:CPZ1"/>
    <mergeCell ref="CQA1:CQB1"/>
    <mergeCell ref="CPE1:CPF1"/>
    <mergeCell ref="CPG1:CPH1"/>
    <mergeCell ref="CPI1:CPJ1"/>
    <mergeCell ref="CPK1:CPL1"/>
    <mergeCell ref="CPM1:CPN1"/>
    <mergeCell ref="CPO1:CPP1"/>
    <mergeCell ref="COS1:COT1"/>
    <mergeCell ref="COU1:COV1"/>
    <mergeCell ref="COW1:COX1"/>
    <mergeCell ref="COY1:COZ1"/>
    <mergeCell ref="CPA1:CPB1"/>
    <mergeCell ref="CPC1:CPD1"/>
    <mergeCell ref="COG1:COH1"/>
    <mergeCell ref="COI1:COJ1"/>
    <mergeCell ref="COK1:COL1"/>
    <mergeCell ref="COM1:CON1"/>
    <mergeCell ref="COO1:COP1"/>
    <mergeCell ref="COQ1:COR1"/>
    <mergeCell ref="CNU1:CNV1"/>
    <mergeCell ref="CNW1:CNX1"/>
    <mergeCell ref="CNY1:CNZ1"/>
    <mergeCell ref="COA1:COB1"/>
    <mergeCell ref="COC1:COD1"/>
    <mergeCell ref="COE1:COF1"/>
    <mergeCell ref="CNI1:CNJ1"/>
    <mergeCell ref="CNK1:CNL1"/>
    <mergeCell ref="CNM1:CNN1"/>
    <mergeCell ref="CNO1:CNP1"/>
    <mergeCell ref="CNQ1:CNR1"/>
    <mergeCell ref="CNS1:CNT1"/>
    <mergeCell ref="CMW1:CMX1"/>
    <mergeCell ref="CMY1:CMZ1"/>
    <mergeCell ref="CNA1:CNB1"/>
    <mergeCell ref="CNC1:CND1"/>
    <mergeCell ref="CNE1:CNF1"/>
    <mergeCell ref="CNG1:CNH1"/>
    <mergeCell ref="CMK1:CML1"/>
    <mergeCell ref="CMM1:CMN1"/>
    <mergeCell ref="CMO1:CMP1"/>
    <mergeCell ref="CMQ1:CMR1"/>
    <mergeCell ref="CMS1:CMT1"/>
    <mergeCell ref="CMU1:CMV1"/>
    <mergeCell ref="CLY1:CLZ1"/>
    <mergeCell ref="CMA1:CMB1"/>
    <mergeCell ref="CMC1:CMD1"/>
    <mergeCell ref="CME1:CMF1"/>
    <mergeCell ref="CMG1:CMH1"/>
    <mergeCell ref="CMI1:CMJ1"/>
    <mergeCell ref="CLM1:CLN1"/>
    <mergeCell ref="CLO1:CLP1"/>
    <mergeCell ref="CLQ1:CLR1"/>
    <mergeCell ref="CLS1:CLT1"/>
    <mergeCell ref="CLU1:CLV1"/>
    <mergeCell ref="CLW1:CLX1"/>
    <mergeCell ref="CLA1:CLB1"/>
    <mergeCell ref="CLC1:CLD1"/>
    <mergeCell ref="CLE1:CLF1"/>
    <mergeCell ref="CLG1:CLH1"/>
    <mergeCell ref="CLI1:CLJ1"/>
    <mergeCell ref="CLK1:CLL1"/>
    <mergeCell ref="CKO1:CKP1"/>
    <mergeCell ref="CKQ1:CKR1"/>
    <mergeCell ref="CKS1:CKT1"/>
    <mergeCell ref="CKU1:CKV1"/>
    <mergeCell ref="CKW1:CKX1"/>
    <mergeCell ref="CKY1:CKZ1"/>
    <mergeCell ref="CKC1:CKD1"/>
    <mergeCell ref="CKE1:CKF1"/>
    <mergeCell ref="CKG1:CKH1"/>
    <mergeCell ref="CKI1:CKJ1"/>
    <mergeCell ref="CKK1:CKL1"/>
    <mergeCell ref="CKM1:CKN1"/>
    <mergeCell ref="CJQ1:CJR1"/>
    <mergeCell ref="CJS1:CJT1"/>
    <mergeCell ref="CJU1:CJV1"/>
    <mergeCell ref="CJW1:CJX1"/>
    <mergeCell ref="CJY1:CJZ1"/>
    <mergeCell ref="CKA1:CKB1"/>
    <mergeCell ref="CJE1:CJF1"/>
    <mergeCell ref="CJG1:CJH1"/>
    <mergeCell ref="CJI1:CJJ1"/>
    <mergeCell ref="CJK1:CJL1"/>
    <mergeCell ref="CJM1:CJN1"/>
    <mergeCell ref="CJO1:CJP1"/>
    <mergeCell ref="CIS1:CIT1"/>
    <mergeCell ref="CIU1:CIV1"/>
    <mergeCell ref="CIW1:CIX1"/>
    <mergeCell ref="CIY1:CIZ1"/>
    <mergeCell ref="CJA1:CJB1"/>
    <mergeCell ref="CJC1:CJD1"/>
    <mergeCell ref="CIG1:CIH1"/>
    <mergeCell ref="CII1:CIJ1"/>
    <mergeCell ref="CIK1:CIL1"/>
    <mergeCell ref="CIM1:CIN1"/>
    <mergeCell ref="CIO1:CIP1"/>
    <mergeCell ref="CIQ1:CIR1"/>
    <mergeCell ref="CHU1:CHV1"/>
    <mergeCell ref="CHW1:CHX1"/>
    <mergeCell ref="CHY1:CHZ1"/>
    <mergeCell ref="CIA1:CIB1"/>
    <mergeCell ref="CIC1:CID1"/>
    <mergeCell ref="CIE1:CIF1"/>
    <mergeCell ref="CHI1:CHJ1"/>
    <mergeCell ref="CHK1:CHL1"/>
    <mergeCell ref="CHM1:CHN1"/>
    <mergeCell ref="CHO1:CHP1"/>
    <mergeCell ref="CHQ1:CHR1"/>
    <mergeCell ref="CHS1:CHT1"/>
    <mergeCell ref="CGW1:CGX1"/>
    <mergeCell ref="CGY1:CGZ1"/>
    <mergeCell ref="CHA1:CHB1"/>
    <mergeCell ref="CHC1:CHD1"/>
    <mergeCell ref="CHE1:CHF1"/>
    <mergeCell ref="CHG1:CHH1"/>
    <mergeCell ref="CGK1:CGL1"/>
    <mergeCell ref="CGM1:CGN1"/>
    <mergeCell ref="CGO1:CGP1"/>
    <mergeCell ref="CGQ1:CGR1"/>
    <mergeCell ref="CGS1:CGT1"/>
    <mergeCell ref="CGU1:CGV1"/>
    <mergeCell ref="CFY1:CFZ1"/>
    <mergeCell ref="CGA1:CGB1"/>
    <mergeCell ref="CGC1:CGD1"/>
    <mergeCell ref="CGE1:CGF1"/>
    <mergeCell ref="CGG1:CGH1"/>
    <mergeCell ref="CGI1:CGJ1"/>
    <mergeCell ref="CFM1:CFN1"/>
    <mergeCell ref="CFO1:CFP1"/>
    <mergeCell ref="CFQ1:CFR1"/>
    <mergeCell ref="CFS1:CFT1"/>
    <mergeCell ref="CFU1:CFV1"/>
    <mergeCell ref="CFW1:CFX1"/>
    <mergeCell ref="CFA1:CFB1"/>
    <mergeCell ref="CFC1:CFD1"/>
    <mergeCell ref="CFE1:CFF1"/>
    <mergeCell ref="CFG1:CFH1"/>
    <mergeCell ref="CFI1:CFJ1"/>
    <mergeCell ref="CFK1:CFL1"/>
    <mergeCell ref="CEO1:CEP1"/>
    <mergeCell ref="CEQ1:CER1"/>
    <mergeCell ref="CES1:CET1"/>
    <mergeCell ref="CEU1:CEV1"/>
    <mergeCell ref="CEW1:CEX1"/>
    <mergeCell ref="CEY1:CEZ1"/>
    <mergeCell ref="CEC1:CED1"/>
    <mergeCell ref="CEE1:CEF1"/>
    <mergeCell ref="CEG1:CEH1"/>
    <mergeCell ref="CEI1:CEJ1"/>
    <mergeCell ref="CEK1:CEL1"/>
    <mergeCell ref="CEM1:CEN1"/>
    <mergeCell ref="CDQ1:CDR1"/>
    <mergeCell ref="CDS1:CDT1"/>
    <mergeCell ref="CDU1:CDV1"/>
    <mergeCell ref="CDW1:CDX1"/>
    <mergeCell ref="CDY1:CDZ1"/>
    <mergeCell ref="CEA1:CEB1"/>
    <mergeCell ref="CDE1:CDF1"/>
    <mergeCell ref="CDG1:CDH1"/>
    <mergeCell ref="CDI1:CDJ1"/>
    <mergeCell ref="CDK1:CDL1"/>
    <mergeCell ref="CDM1:CDN1"/>
    <mergeCell ref="CDO1:CDP1"/>
    <mergeCell ref="CCS1:CCT1"/>
    <mergeCell ref="CCU1:CCV1"/>
    <mergeCell ref="CCW1:CCX1"/>
    <mergeCell ref="CCY1:CCZ1"/>
    <mergeCell ref="CDA1:CDB1"/>
    <mergeCell ref="CDC1:CDD1"/>
    <mergeCell ref="CCG1:CCH1"/>
    <mergeCell ref="CCI1:CCJ1"/>
    <mergeCell ref="CCK1:CCL1"/>
    <mergeCell ref="CCM1:CCN1"/>
    <mergeCell ref="CCO1:CCP1"/>
    <mergeCell ref="CCQ1:CCR1"/>
    <mergeCell ref="CBU1:CBV1"/>
    <mergeCell ref="CBW1:CBX1"/>
    <mergeCell ref="CBY1:CBZ1"/>
    <mergeCell ref="CCA1:CCB1"/>
    <mergeCell ref="CCC1:CCD1"/>
    <mergeCell ref="CCE1:CCF1"/>
    <mergeCell ref="CBI1:CBJ1"/>
    <mergeCell ref="CBK1:CBL1"/>
    <mergeCell ref="CBM1:CBN1"/>
    <mergeCell ref="CBO1:CBP1"/>
    <mergeCell ref="CBQ1:CBR1"/>
    <mergeCell ref="CBS1:CBT1"/>
    <mergeCell ref="CAW1:CAX1"/>
    <mergeCell ref="CAY1:CAZ1"/>
    <mergeCell ref="CBA1:CBB1"/>
    <mergeCell ref="CBC1:CBD1"/>
    <mergeCell ref="CBE1:CBF1"/>
    <mergeCell ref="CBG1:CBH1"/>
    <mergeCell ref="CAK1:CAL1"/>
    <mergeCell ref="CAM1:CAN1"/>
    <mergeCell ref="CAO1:CAP1"/>
    <mergeCell ref="CAQ1:CAR1"/>
    <mergeCell ref="CAS1:CAT1"/>
    <mergeCell ref="CAU1:CAV1"/>
    <mergeCell ref="BZY1:BZZ1"/>
    <mergeCell ref="CAA1:CAB1"/>
    <mergeCell ref="CAC1:CAD1"/>
    <mergeCell ref="CAE1:CAF1"/>
    <mergeCell ref="CAG1:CAH1"/>
    <mergeCell ref="CAI1:CAJ1"/>
    <mergeCell ref="BZM1:BZN1"/>
    <mergeCell ref="BZO1:BZP1"/>
    <mergeCell ref="BZQ1:BZR1"/>
    <mergeCell ref="BZS1:BZT1"/>
    <mergeCell ref="BZU1:BZV1"/>
    <mergeCell ref="BZW1:BZX1"/>
    <mergeCell ref="BZA1:BZB1"/>
    <mergeCell ref="BZC1:BZD1"/>
    <mergeCell ref="BZE1:BZF1"/>
    <mergeCell ref="BZG1:BZH1"/>
    <mergeCell ref="BZI1:BZJ1"/>
    <mergeCell ref="BZK1:BZL1"/>
    <mergeCell ref="BYO1:BYP1"/>
    <mergeCell ref="BYQ1:BYR1"/>
    <mergeCell ref="BYS1:BYT1"/>
    <mergeCell ref="BYU1:BYV1"/>
    <mergeCell ref="BYW1:BYX1"/>
    <mergeCell ref="BYY1:BYZ1"/>
    <mergeCell ref="BYC1:BYD1"/>
    <mergeCell ref="BYE1:BYF1"/>
    <mergeCell ref="BYG1:BYH1"/>
    <mergeCell ref="BYI1:BYJ1"/>
    <mergeCell ref="BYK1:BYL1"/>
    <mergeCell ref="BYM1:BYN1"/>
    <mergeCell ref="BXQ1:BXR1"/>
    <mergeCell ref="BXS1:BXT1"/>
    <mergeCell ref="BXU1:BXV1"/>
    <mergeCell ref="BXW1:BXX1"/>
    <mergeCell ref="BXY1:BXZ1"/>
    <mergeCell ref="BYA1:BYB1"/>
    <mergeCell ref="BXE1:BXF1"/>
    <mergeCell ref="BXG1:BXH1"/>
    <mergeCell ref="BXI1:BXJ1"/>
    <mergeCell ref="BXK1:BXL1"/>
    <mergeCell ref="BXM1:BXN1"/>
    <mergeCell ref="BXO1:BXP1"/>
    <mergeCell ref="BWS1:BWT1"/>
    <mergeCell ref="BWU1:BWV1"/>
    <mergeCell ref="BWW1:BWX1"/>
    <mergeCell ref="BWY1:BWZ1"/>
    <mergeCell ref="BXA1:BXB1"/>
    <mergeCell ref="BXC1:BXD1"/>
    <mergeCell ref="BWG1:BWH1"/>
    <mergeCell ref="BWI1:BWJ1"/>
    <mergeCell ref="BWK1:BWL1"/>
    <mergeCell ref="BWM1:BWN1"/>
    <mergeCell ref="BWO1:BWP1"/>
    <mergeCell ref="BWQ1:BWR1"/>
    <mergeCell ref="BVU1:BVV1"/>
    <mergeCell ref="BVW1:BVX1"/>
    <mergeCell ref="BVY1:BVZ1"/>
    <mergeCell ref="BWA1:BWB1"/>
    <mergeCell ref="BWC1:BWD1"/>
    <mergeCell ref="BWE1:BWF1"/>
    <mergeCell ref="BVI1:BVJ1"/>
    <mergeCell ref="BVK1:BVL1"/>
    <mergeCell ref="BVM1:BVN1"/>
    <mergeCell ref="BVO1:BVP1"/>
    <mergeCell ref="BVQ1:BVR1"/>
    <mergeCell ref="BVS1:BVT1"/>
    <mergeCell ref="BUW1:BUX1"/>
    <mergeCell ref="BUY1:BUZ1"/>
    <mergeCell ref="BVA1:BVB1"/>
    <mergeCell ref="BVC1:BVD1"/>
    <mergeCell ref="BVE1:BVF1"/>
    <mergeCell ref="BVG1:BVH1"/>
    <mergeCell ref="BUK1:BUL1"/>
    <mergeCell ref="BUM1:BUN1"/>
    <mergeCell ref="BUO1:BUP1"/>
    <mergeCell ref="BUQ1:BUR1"/>
    <mergeCell ref="BUS1:BUT1"/>
    <mergeCell ref="BUU1:BUV1"/>
    <mergeCell ref="BTY1:BTZ1"/>
    <mergeCell ref="BUA1:BUB1"/>
    <mergeCell ref="BUC1:BUD1"/>
    <mergeCell ref="BUE1:BUF1"/>
    <mergeCell ref="BUG1:BUH1"/>
    <mergeCell ref="BUI1:BUJ1"/>
    <mergeCell ref="BTM1:BTN1"/>
    <mergeCell ref="BTO1:BTP1"/>
    <mergeCell ref="BTQ1:BTR1"/>
    <mergeCell ref="BTS1:BTT1"/>
    <mergeCell ref="BTU1:BTV1"/>
    <mergeCell ref="BTW1:BTX1"/>
    <mergeCell ref="BTA1:BTB1"/>
    <mergeCell ref="BTC1:BTD1"/>
    <mergeCell ref="BTE1:BTF1"/>
    <mergeCell ref="BTG1:BTH1"/>
    <mergeCell ref="BTI1:BTJ1"/>
    <mergeCell ref="BTK1:BTL1"/>
    <mergeCell ref="BSO1:BSP1"/>
    <mergeCell ref="BSQ1:BSR1"/>
    <mergeCell ref="BSS1:BST1"/>
    <mergeCell ref="BSU1:BSV1"/>
    <mergeCell ref="BSW1:BSX1"/>
    <mergeCell ref="BSY1:BSZ1"/>
    <mergeCell ref="BSC1:BSD1"/>
    <mergeCell ref="BSE1:BSF1"/>
    <mergeCell ref="BSG1:BSH1"/>
    <mergeCell ref="BSI1:BSJ1"/>
    <mergeCell ref="BSK1:BSL1"/>
    <mergeCell ref="BSM1:BSN1"/>
    <mergeCell ref="BRQ1:BRR1"/>
    <mergeCell ref="BRS1:BRT1"/>
    <mergeCell ref="BRU1:BRV1"/>
    <mergeCell ref="BRW1:BRX1"/>
    <mergeCell ref="BRY1:BRZ1"/>
    <mergeCell ref="BSA1:BSB1"/>
    <mergeCell ref="BRE1:BRF1"/>
    <mergeCell ref="BRG1:BRH1"/>
    <mergeCell ref="BRI1:BRJ1"/>
    <mergeCell ref="BRK1:BRL1"/>
    <mergeCell ref="BRM1:BRN1"/>
    <mergeCell ref="BRO1:BRP1"/>
    <mergeCell ref="BQS1:BQT1"/>
    <mergeCell ref="BQU1:BQV1"/>
    <mergeCell ref="BQW1:BQX1"/>
    <mergeCell ref="BQY1:BQZ1"/>
    <mergeCell ref="BRA1:BRB1"/>
    <mergeCell ref="BRC1:BRD1"/>
    <mergeCell ref="BQG1:BQH1"/>
    <mergeCell ref="BQI1:BQJ1"/>
    <mergeCell ref="BQK1:BQL1"/>
    <mergeCell ref="BQM1:BQN1"/>
    <mergeCell ref="BQO1:BQP1"/>
    <mergeCell ref="BQQ1:BQR1"/>
    <mergeCell ref="BPU1:BPV1"/>
    <mergeCell ref="BPW1:BPX1"/>
    <mergeCell ref="BPY1:BPZ1"/>
    <mergeCell ref="BQA1:BQB1"/>
    <mergeCell ref="BQC1:BQD1"/>
    <mergeCell ref="BQE1:BQF1"/>
    <mergeCell ref="BPI1:BPJ1"/>
    <mergeCell ref="BPK1:BPL1"/>
    <mergeCell ref="BPM1:BPN1"/>
    <mergeCell ref="BPO1:BPP1"/>
    <mergeCell ref="BPQ1:BPR1"/>
    <mergeCell ref="BPS1:BPT1"/>
    <mergeCell ref="BOW1:BOX1"/>
    <mergeCell ref="BOY1:BOZ1"/>
    <mergeCell ref="BPA1:BPB1"/>
    <mergeCell ref="BPC1:BPD1"/>
    <mergeCell ref="BPE1:BPF1"/>
    <mergeCell ref="BPG1:BPH1"/>
    <mergeCell ref="BOK1:BOL1"/>
    <mergeCell ref="BOM1:BON1"/>
    <mergeCell ref="BOO1:BOP1"/>
    <mergeCell ref="BOQ1:BOR1"/>
    <mergeCell ref="BOS1:BOT1"/>
    <mergeCell ref="BOU1:BOV1"/>
    <mergeCell ref="BNY1:BNZ1"/>
    <mergeCell ref="BOA1:BOB1"/>
    <mergeCell ref="BOC1:BOD1"/>
    <mergeCell ref="BOE1:BOF1"/>
    <mergeCell ref="BOG1:BOH1"/>
    <mergeCell ref="BOI1:BOJ1"/>
    <mergeCell ref="BNM1:BNN1"/>
    <mergeCell ref="BNO1:BNP1"/>
    <mergeCell ref="BNQ1:BNR1"/>
    <mergeCell ref="BNS1:BNT1"/>
    <mergeCell ref="BNU1:BNV1"/>
    <mergeCell ref="BNW1:BNX1"/>
    <mergeCell ref="BNA1:BNB1"/>
    <mergeCell ref="BNC1:BND1"/>
    <mergeCell ref="BNE1:BNF1"/>
    <mergeCell ref="BNG1:BNH1"/>
    <mergeCell ref="BNI1:BNJ1"/>
    <mergeCell ref="BNK1:BNL1"/>
    <mergeCell ref="BMO1:BMP1"/>
    <mergeCell ref="BMQ1:BMR1"/>
    <mergeCell ref="BMS1:BMT1"/>
    <mergeCell ref="BMU1:BMV1"/>
    <mergeCell ref="BMW1:BMX1"/>
    <mergeCell ref="BMY1:BMZ1"/>
    <mergeCell ref="BMC1:BMD1"/>
    <mergeCell ref="BME1:BMF1"/>
    <mergeCell ref="BMG1:BMH1"/>
    <mergeCell ref="BMI1:BMJ1"/>
    <mergeCell ref="BMK1:BML1"/>
    <mergeCell ref="BMM1:BMN1"/>
    <mergeCell ref="BLQ1:BLR1"/>
    <mergeCell ref="BLS1:BLT1"/>
    <mergeCell ref="BLU1:BLV1"/>
    <mergeCell ref="BLW1:BLX1"/>
    <mergeCell ref="BLY1:BLZ1"/>
    <mergeCell ref="BMA1:BMB1"/>
    <mergeCell ref="BLE1:BLF1"/>
    <mergeCell ref="BLG1:BLH1"/>
    <mergeCell ref="BLI1:BLJ1"/>
    <mergeCell ref="BLK1:BLL1"/>
    <mergeCell ref="BLM1:BLN1"/>
    <mergeCell ref="BLO1:BLP1"/>
    <mergeCell ref="BKS1:BKT1"/>
    <mergeCell ref="BKU1:BKV1"/>
    <mergeCell ref="BKW1:BKX1"/>
    <mergeCell ref="BKY1:BKZ1"/>
    <mergeCell ref="BLA1:BLB1"/>
    <mergeCell ref="BLC1:BLD1"/>
    <mergeCell ref="BKG1:BKH1"/>
    <mergeCell ref="BKI1:BKJ1"/>
    <mergeCell ref="BKK1:BKL1"/>
    <mergeCell ref="BKM1:BKN1"/>
    <mergeCell ref="BKO1:BKP1"/>
    <mergeCell ref="BKQ1:BKR1"/>
    <mergeCell ref="BJU1:BJV1"/>
    <mergeCell ref="BJW1:BJX1"/>
    <mergeCell ref="BJY1:BJZ1"/>
    <mergeCell ref="BKA1:BKB1"/>
    <mergeCell ref="BKC1:BKD1"/>
    <mergeCell ref="BKE1:BKF1"/>
    <mergeCell ref="BJI1:BJJ1"/>
    <mergeCell ref="BJK1:BJL1"/>
    <mergeCell ref="BJM1:BJN1"/>
    <mergeCell ref="BJO1:BJP1"/>
    <mergeCell ref="BJQ1:BJR1"/>
    <mergeCell ref="BJS1:BJT1"/>
    <mergeCell ref="BIW1:BIX1"/>
    <mergeCell ref="BIY1:BIZ1"/>
    <mergeCell ref="BJA1:BJB1"/>
    <mergeCell ref="BJC1:BJD1"/>
    <mergeCell ref="BJE1:BJF1"/>
    <mergeCell ref="BJG1:BJH1"/>
    <mergeCell ref="BIK1:BIL1"/>
    <mergeCell ref="BIM1:BIN1"/>
    <mergeCell ref="BIO1:BIP1"/>
    <mergeCell ref="BIQ1:BIR1"/>
    <mergeCell ref="BIS1:BIT1"/>
    <mergeCell ref="BIU1:BIV1"/>
    <mergeCell ref="BHY1:BHZ1"/>
    <mergeCell ref="BIA1:BIB1"/>
    <mergeCell ref="BIC1:BID1"/>
    <mergeCell ref="BIE1:BIF1"/>
    <mergeCell ref="BIG1:BIH1"/>
    <mergeCell ref="BII1:BIJ1"/>
    <mergeCell ref="BHM1:BHN1"/>
    <mergeCell ref="BHO1:BHP1"/>
    <mergeCell ref="BHQ1:BHR1"/>
    <mergeCell ref="BHS1:BHT1"/>
    <mergeCell ref="BHU1:BHV1"/>
    <mergeCell ref="BHW1:BHX1"/>
    <mergeCell ref="BHA1:BHB1"/>
    <mergeCell ref="BHC1:BHD1"/>
    <mergeCell ref="BHE1:BHF1"/>
    <mergeCell ref="BHG1:BHH1"/>
    <mergeCell ref="BHI1:BHJ1"/>
    <mergeCell ref="BHK1:BHL1"/>
    <mergeCell ref="BGO1:BGP1"/>
    <mergeCell ref="BGQ1:BGR1"/>
    <mergeCell ref="BGS1:BGT1"/>
    <mergeCell ref="BGU1:BGV1"/>
    <mergeCell ref="BGW1:BGX1"/>
    <mergeCell ref="BGY1:BGZ1"/>
    <mergeCell ref="BGC1:BGD1"/>
    <mergeCell ref="BGE1:BGF1"/>
    <mergeCell ref="BGG1:BGH1"/>
    <mergeCell ref="BGI1:BGJ1"/>
    <mergeCell ref="BGK1:BGL1"/>
    <mergeCell ref="BGM1:BGN1"/>
    <mergeCell ref="BFQ1:BFR1"/>
    <mergeCell ref="BFS1:BFT1"/>
    <mergeCell ref="BFU1:BFV1"/>
    <mergeCell ref="BFW1:BFX1"/>
    <mergeCell ref="BFY1:BFZ1"/>
    <mergeCell ref="BGA1:BGB1"/>
    <mergeCell ref="BFE1:BFF1"/>
    <mergeCell ref="BFG1:BFH1"/>
    <mergeCell ref="BFI1:BFJ1"/>
    <mergeCell ref="BFK1:BFL1"/>
    <mergeCell ref="BFM1:BFN1"/>
    <mergeCell ref="BFO1:BFP1"/>
    <mergeCell ref="BES1:BET1"/>
    <mergeCell ref="BEU1:BEV1"/>
    <mergeCell ref="BEW1:BEX1"/>
    <mergeCell ref="BEY1:BEZ1"/>
    <mergeCell ref="BFA1:BFB1"/>
    <mergeCell ref="BFC1:BFD1"/>
    <mergeCell ref="BEG1:BEH1"/>
    <mergeCell ref="BEI1:BEJ1"/>
    <mergeCell ref="BEK1:BEL1"/>
    <mergeCell ref="BEM1:BEN1"/>
    <mergeCell ref="BEO1:BEP1"/>
    <mergeCell ref="BEQ1:BER1"/>
    <mergeCell ref="BDU1:BDV1"/>
    <mergeCell ref="BDW1:BDX1"/>
    <mergeCell ref="BDY1:BDZ1"/>
    <mergeCell ref="BEA1:BEB1"/>
    <mergeCell ref="BEC1:BED1"/>
    <mergeCell ref="BEE1:BEF1"/>
    <mergeCell ref="BDI1:BDJ1"/>
    <mergeCell ref="BDK1:BDL1"/>
    <mergeCell ref="BDM1:BDN1"/>
    <mergeCell ref="BDO1:BDP1"/>
    <mergeCell ref="BDQ1:BDR1"/>
    <mergeCell ref="BDS1:BDT1"/>
    <mergeCell ref="BCW1:BCX1"/>
    <mergeCell ref="BCY1:BCZ1"/>
    <mergeCell ref="BDA1:BDB1"/>
    <mergeCell ref="BDC1:BDD1"/>
    <mergeCell ref="BDE1:BDF1"/>
    <mergeCell ref="BDG1:BDH1"/>
    <mergeCell ref="BCK1:BCL1"/>
    <mergeCell ref="BCM1:BCN1"/>
    <mergeCell ref="BCO1:BCP1"/>
    <mergeCell ref="BCQ1:BCR1"/>
    <mergeCell ref="BCS1:BCT1"/>
    <mergeCell ref="BCU1:BCV1"/>
    <mergeCell ref="BBY1:BBZ1"/>
    <mergeCell ref="BCA1:BCB1"/>
    <mergeCell ref="BCC1:BCD1"/>
    <mergeCell ref="BCE1:BCF1"/>
    <mergeCell ref="BCG1:BCH1"/>
    <mergeCell ref="BCI1:BCJ1"/>
    <mergeCell ref="BBM1:BBN1"/>
    <mergeCell ref="BBO1:BBP1"/>
    <mergeCell ref="BBQ1:BBR1"/>
    <mergeCell ref="BBS1:BBT1"/>
    <mergeCell ref="BBU1:BBV1"/>
    <mergeCell ref="BBW1:BBX1"/>
    <mergeCell ref="BBA1:BBB1"/>
    <mergeCell ref="BBC1:BBD1"/>
    <mergeCell ref="BBE1:BBF1"/>
    <mergeCell ref="BBG1:BBH1"/>
    <mergeCell ref="BBI1:BBJ1"/>
    <mergeCell ref="BBK1:BBL1"/>
    <mergeCell ref="BAO1:BAP1"/>
    <mergeCell ref="BAQ1:BAR1"/>
    <mergeCell ref="BAS1:BAT1"/>
    <mergeCell ref="BAU1:BAV1"/>
    <mergeCell ref="BAW1:BAX1"/>
    <mergeCell ref="BAY1:BAZ1"/>
    <mergeCell ref="BAC1:BAD1"/>
    <mergeCell ref="BAE1:BAF1"/>
    <mergeCell ref="BAG1:BAH1"/>
    <mergeCell ref="BAI1:BAJ1"/>
    <mergeCell ref="BAK1:BAL1"/>
    <mergeCell ref="BAM1:BAN1"/>
    <mergeCell ref="AZQ1:AZR1"/>
    <mergeCell ref="AZS1:AZT1"/>
    <mergeCell ref="AZU1:AZV1"/>
    <mergeCell ref="AZW1:AZX1"/>
    <mergeCell ref="AZY1:AZZ1"/>
    <mergeCell ref="BAA1:BAB1"/>
    <mergeCell ref="AZE1:AZF1"/>
    <mergeCell ref="AZG1:AZH1"/>
    <mergeCell ref="AZI1:AZJ1"/>
    <mergeCell ref="AZK1:AZL1"/>
    <mergeCell ref="AZM1:AZN1"/>
    <mergeCell ref="AZO1:AZP1"/>
    <mergeCell ref="AYS1:AYT1"/>
    <mergeCell ref="AYU1:AYV1"/>
    <mergeCell ref="AYW1:AYX1"/>
    <mergeCell ref="AYY1:AYZ1"/>
    <mergeCell ref="AZA1:AZB1"/>
    <mergeCell ref="AZC1:AZD1"/>
    <mergeCell ref="AYG1:AYH1"/>
    <mergeCell ref="AYI1:AYJ1"/>
    <mergeCell ref="AYK1:AYL1"/>
    <mergeCell ref="AYM1:AYN1"/>
    <mergeCell ref="AYO1:AYP1"/>
    <mergeCell ref="AYQ1:AYR1"/>
    <mergeCell ref="AXU1:AXV1"/>
    <mergeCell ref="AXW1:AXX1"/>
    <mergeCell ref="AXY1:AXZ1"/>
    <mergeCell ref="AYA1:AYB1"/>
    <mergeCell ref="AYC1:AYD1"/>
    <mergeCell ref="AYE1:AYF1"/>
    <mergeCell ref="AXI1:AXJ1"/>
    <mergeCell ref="AXK1:AXL1"/>
    <mergeCell ref="AXM1:AXN1"/>
    <mergeCell ref="AXO1:AXP1"/>
    <mergeCell ref="AXQ1:AXR1"/>
    <mergeCell ref="AXS1:AXT1"/>
    <mergeCell ref="AWW1:AWX1"/>
    <mergeCell ref="AWY1:AWZ1"/>
    <mergeCell ref="AXA1:AXB1"/>
    <mergeCell ref="AXC1:AXD1"/>
    <mergeCell ref="AXE1:AXF1"/>
    <mergeCell ref="AXG1:AXH1"/>
    <mergeCell ref="AWK1:AWL1"/>
    <mergeCell ref="AWM1:AWN1"/>
    <mergeCell ref="AWO1:AWP1"/>
    <mergeCell ref="AWQ1:AWR1"/>
    <mergeCell ref="AWS1:AWT1"/>
    <mergeCell ref="AWU1:AWV1"/>
    <mergeCell ref="AVY1:AVZ1"/>
    <mergeCell ref="AWA1:AWB1"/>
    <mergeCell ref="AWC1:AWD1"/>
    <mergeCell ref="AWE1:AWF1"/>
    <mergeCell ref="AWG1:AWH1"/>
    <mergeCell ref="AWI1:AWJ1"/>
    <mergeCell ref="AVM1:AVN1"/>
    <mergeCell ref="AVO1:AVP1"/>
    <mergeCell ref="AVQ1:AVR1"/>
    <mergeCell ref="AVS1:AVT1"/>
    <mergeCell ref="AVU1:AVV1"/>
    <mergeCell ref="AVW1:AVX1"/>
    <mergeCell ref="AVA1:AVB1"/>
    <mergeCell ref="AVC1:AVD1"/>
    <mergeCell ref="AVE1:AVF1"/>
    <mergeCell ref="AVG1:AVH1"/>
    <mergeCell ref="AVI1:AVJ1"/>
    <mergeCell ref="AVK1:AVL1"/>
    <mergeCell ref="AUO1:AUP1"/>
    <mergeCell ref="AUQ1:AUR1"/>
    <mergeCell ref="AUS1:AUT1"/>
    <mergeCell ref="AUU1:AUV1"/>
    <mergeCell ref="AUW1:AUX1"/>
    <mergeCell ref="AUY1:AUZ1"/>
    <mergeCell ref="AUC1:AUD1"/>
    <mergeCell ref="AUE1:AUF1"/>
    <mergeCell ref="AUG1:AUH1"/>
    <mergeCell ref="AUI1:AUJ1"/>
    <mergeCell ref="AUK1:AUL1"/>
    <mergeCell ref="AUM1:AUN1"/>
    <mergeCell ref="ATQ1:ATR1"/>
    <mergeCell ref="ATS1:ATT1"/>
    <mergeCell ref="ATU1:ATV1"/>
    <mergeCell ref="ATW1:ATX1"/>
    <mergeCell ref="ATY1:ATZ1"/>
    <mergeCell ref="AUA1:AUB1"/>
    <mergeCell ref="ATE1:ATF1"/>
    <mergeCell ref="ATG1:ATH1"/>
    <mergeCell ref="ATI1:ATJ1"/>
    <mergeCell ref="ATK1:ATL1"/>
    <mergeCell ref="ATM1:ATN1"/>
    <mergeCell ref="ATO1:ATP1"/>
    <mergeCell ref="ASS1:AST1"/>
    <mergeCell ref="ASU1:ASV1"/>
    <mergeCell ref="ASW1:ASX1"/>
    <mergeCell ref="ASY1:ASZ1"/>
    <mergeCell ref="ATA1:ATB1"/>
    <mergeCell ref="ATC1:ATD1"/>
    <mergeCell ref="ASG1:ASH1"/>
    <mergeCell ref="ASI1:ASJ1"/>
    <mergeCell ref="ASK1:ASL1"/>
    <mergeCell ref="ASM1:ASN1"/>
    <mergeCell ref="ASO1:ASP1"/>
    <mergeCell ref="ASQ1:ASR1"/>
    <mergeCell ref="ARU1:ARV1"/>
    <mergeCell ref="ARW1:ARX1"/>
    <mergeCell ref="ARY1:ARZ1"/>
    <mergeCell ref="ASA1:ASB1"/>
    <mergeCell ref="ASC1:ASD1"/>
    <mergeCell ref="ASE1:ASF1"/>
    <mergeCell ref="ARI1:ARJ1"/>
    <mergeCell ref="ARK1:ARL1"/>
    <mergeCell ref="ARM1:ARN1"/>
    <mergeCell ref="ARO1:ARP1"/>
    <mergeCell ref="ARQ1:ARR1"/>
    <mergeCell ref="ARS1:ART1"/>
    <mergeCell ref="AQW1:AQX1"/>
    <mergeCell ref="AQY1:AQZ1"/>
    <mergeCell ref="ARA1:ARB1"/>
    <mergeCell ref="ARC1:ARD1"/>
    <mergeCell ref="ARE1:ARF1"/>
    <mergeCell ref="ARG1:ARH1"/>
    <mergeCell ref="AQK1:AQL1"/>
    <mergeCell ref="AQM1:AQN1"/>
    <mergeCell ref="AQO1:AQP1"/>
    <mergeCell ref="AQQ1:AQR1"/>
    <mergeCell ref="AQS1:AQT1"/>
    <mergeCell ref="AQU1:AQV1"/>
    <mergeCell ref="APY1:APZ1"/>
    <mergeCell ref="AQA1:AQB1"/>
    <mergeCell ref="AQC1:AQD1"/>
    <mergeCell ref="AQE1:AQF1"/>
    <mergeCell ref="AQG1:AQH1"/>
    <mergeCell ref="AQI1:AQJ1"/>
    <mergeCell ref="APM1:APN1"/>
    <mergeCell ref="APO1:APP1"/>
    <mergeCell ref="APQ1:APR1"/>
    <mergeCell ref="APS1:APT1"/>
    <mergeCell ref="APU1:APV1"/>
    <mergeCell ref="APW1:APX1"/>
    <mergeCell ref="APA1:APB1"/>
    <mergeCell ref="APC1:APD1"/>
    <mergeCell ref="APE1:APF1"/>
    <mergeCell ref="APG1:APH1"/>
    <mergeCell ref="API1:APJ1"/>
    <mergeCell ref="APK1:APL1"/>
    <mergeCell ref="AOO1:AOP1"/>
    <mergeCell ref="AOQ1:AOR1"/>
    <mergeCell ref="AOS1:AOT1"/>
    <mergeCell ref="AOU1:AOV1"/>
    <mergeCell ref="AOW1:AOX1"/>
    <mergeCell ref="AOY1:AOZ1"/>
    <mergeCell ref="AOC1:AOD1"/>
    <mergeCell ref="AOE1:AOF1"/>
    <mergeCell ref="AOG1:AOH1"/>
    <mergeCell ref="AOI1:AOJ1"/>
    <mergeCell ref="AOK1:AOL1"/>
    <mergeCell ref="AOM1:AON1"/>
    <mergeCell ref="ANQ1:ANR1"/>
    <mergeCell ref="ANS1:ANT1"/>
    <mergeCell ref="ANU1:ANV1"/>
    <mergeCell ref="ANW1:ANX1"/>
    <mergeCell ref="ANY1:ANZ1"/>
    <mergeCell ref="AOA1:AOB1"/>
    <mergeCell ref="ANE1:ANF1"/>
    <mergeCell ref="ANG1:ANH1"/>
    <mergeCell ref="ANI1:ANJ1"/>
    <mergeCell ref="ANK1:ANL1"/>
    <mergeCell ref="ANM1:ANN1"/>
    <mergeCell ref="ANO1:ANP1"/>
    <mergeCell ref="AMS1:AMT1"/>
    <mergeCell ref="AMU1:AMV1"/>
    <mergeCell ref="AMW1:AMX1"/>
    <mergeCell ref="AMY1:AMZ1"/>
    <mergeCell ref="ANA1:ANB1"/>
    <mergeCell ref="ANC1:AND1"/>
    <mergeCell ref="AMG1:AMH1"/>
    <mergeCell ref="AMI1:AMJ1"/>
    <mergeCell ref="AMK1:AML1"/>
    <mergeCell ref="AMM1:AMN1"/>
    <mergeCell ref="AMO1:AMP1"/>
    <mergeCell ref="AMQ1:AMR1"/>
    <mergeCell ref="ALU1:ALV1"/>
    <mergeCell ref="ALW1:ALX1"/>
    <mergeCell ref="ALY1:ALZ1"/>
    <mergeCell ref="AMA1:AMB1"/>
    <mergeCell ref="AMC1:AMD1"/>
    <mergeCell ref="AME1:AMF1"/>
    <mergeCell ref="ALI1:ALJ1"/>
    <mergeCell ref="ALK1:ALL1"/>
    <mergeCell ref="ALM1:ALN1"/>
    <mergeCell ref="ALO1:ALP1"/>
    <mergeCell ref="ALQ1:ALR1"/>
    <mergeCell ref="ALS1:ALT1"/>
    <mergeCell ref="AKW1:AKX1"/>
    <mergeCell ref="AKY1:AKZ1"/>
    <mergeCell ref="ALA1:ALB1"/>
    <mergeCell ref="ALC1:ALD1"/>
    <mergeCell ref="ALE1:ALF1"/>
    <mergeCell ref="ALG1:ALH1"/>
    <mergeCell ref="AKK1:AKL1"/>
    <mergeCell ref="AKM1:AKN1"/>
    <mergeCell ref="AKO1:AKP1"/>
    <mergeCell ref="AKQ1:AKR1"/>
    <mergeCell ref="AKS1:AKT1"/>
    <mergeCell ref="AKU1:AKV1"/>
    <mergeCell ref="AJY1:AJZ1"/>
    <mergeCell ref="AKA1:AKB1"/>
    <mergeCell ref="AKC1:AKD1"/>
    <mergeCell ref="AKE1:AKF1"/>
    <mergeCell ref="AKG1:AKH1"/>
    <mergeCell ref="AKI1:AKJ1"/>
    <mergeCell ref="AJM1:AJN1"/>
    <mergeCell ref="AJO1:AJP1"/>
    <mergeCell ref="AJQ1:AJR1"/>
    <mergeCell ref="AJS1:AJT1"/>
    <mergeCell ref="AJU1:AJV1"/>
    <mergeCell ref="AJW1:AJX1"/>
    <mergeCell ref="AJA1:AJB1"/>
    <mergeCell ref="AJC1:AJD1"/>
    <mergeCell ref="AJE1:AJF1"/>
    <mergeCell ref="AJG1:AJH1"/>
    <mergeCell ref="AJI1:AJJ1"/>
    <mergeCell ref="AJK1:AJL1"/>
    <mergeCell ref="AIO1:AIP1"/>
    <mergeCell ref="AIQ1:AIR1"/>
    <mergeCell ref="AIS1:AIT1"/>
    <mergeCell ref="AIU1:AIV1"/>
    <mergeCell ref="AIW1:AIX1"/>
    <mergeCell ref="AIY1:AIZ1"/>
    <mergeCell ref="AIC1:AID1"/>
    <mergeCell ref="AIE1:AIF1"/>
    <mergeCell ref="AIG1:AIH1"/>
    <mergeCell ref="AII1:AIJ1"/>
    <mergeCell ref="AIK1:AIL1"/>
    <mergeCell ref="AIM1:AIN1"/>
    <mergeCell ref="AHQ1:AHR1"/>
    <mergeCell ref="AHS1:AHT1"/>
    <mergeCell ref="AHU1:AHV1"/>
    <mergeCell ref="AHW1:AHX1"/>
    <mergeCell ref="AHY1:AHZ1"/>
    <mergeCell ref="AIA1:AIB1"/>
    <mergeCell ref="AHE1:AHF1"/>
    <mergeCell ref="AHG1:AHH1"/>
    <mergeCell ref="AHI1:AHJ1"/>
    <mergeCell ref="AHK1:AHL1"/>
    <mergeCell ref="AHM1:AHN1"/>
    <mergeCell ref="AHO1:AHP1"/>
    <mergeCell ref="AGS1:AGT1"/>
    <mergeCell ref="AGU1:AGV1"/>
    <mergeCell ref="AGW1:AGX1"/>
    <mergeCell ref="AGY1:AGZ1"/>
    <mergeCell ref="AHA1:AHB1"/>
    <mergeCell ref="AHC1:AHD1"/>
    <mergeCell ref="AGG1:AGH1"/>
    <mergeCell ref="AGI1:AGJ1"/>
    <mergeCell ref="AGK1:AGL1"/>
    <mergeCell ref="AGM1:AGN1"/>
    <mergeCell ref="AGO1:AGP1"/>
    <mergeCell ref="AGQ1:AGR1"/>
    <mergeCell ref="AFU1:AFV1"/>
    <mergeCell ref="AFW1:AFX1"/>
    <mergeCell ref="AFY1:AFZ1"/>
    <mergeCell ref="AGA1:AGB1"/>
    <mergeCell ref="AGC1:AGD1"/>
    <mergeCell ref="AGE1:AGF1"/>
    <mergeCell ref="AFI1:AFJ1"/>
    <mergeCell ref="AFK1:AFL1"/>
    <mergeCell ref="AFM1:AFN1"/>
    <mergeCell ref="AFO1:AFP1"/>
    <mergeCell ref="AFQ1:AFR1"/>
    <mergeCell ref="AFS1:AFT1"/>
    <mergeCell ref="AEW1:AEX1"/>
    <mergeCell ref="AEY1:AEZ1"/>
    <mergeCell ref="AFA1:AFB1"/>
    <mergeCell ref="AFC1:AFD1"/>
    <mergeCell ref="AFE1:AFF1"/>
    <mergeCell ref="AFG1:AFH1"/>
    <mergeCell ref="AEK1:AEL1"/>
    <mergeCell ref="AEM1:AEN1"/>
    <mergeCell ref="AEO1:AEP1"/>
    <mergeCell ref="AEQ1:AER1"/>
    <mergeCell ref="AES1:AET1"/>
    <mergeCell ref="AEU1:AEV1"/>
    <mergeCell ref="ADY1:ADZ1"/>
    <mergeCell ref="AEA1:AEB1"/>
    <mergeCell ref="AEC1:AED1"/>
    <mergeCell ref="AEE1:AEF1"/>
    <mergeCell ref="AEG1:AEH1"/>
    <mergeCell ref="AEI1:AEJ1"/>
    <mergeCell ref="ADM1:ADN1"/>
    <mergeCell ref="ADO1:ADP1"/>
    <mergeCell ref="ADQ1:ADR1"/>
    <mergeCell ref="ADS1:ADT1"/>
    <mergeCell ref="ADU1:ADV1"/>
    <mergeCell ref="ADW1:ADX1"/>
    <mergeCell ref="ADA1:ADB1"/>
    <mergeCell ref="ADC1:ADD1"/>
    <mergeCell ref="ADE1:ADF1"/>
    <mergeCell ref="ADG1:ADH1"/>
    <mergeCell ref="ADI1:ADJ1"/>
    <mergeCell ref="ADK1:ADL1"/>
    <mergeCell ref="ACO1:ACP1"/>
    <mergeCell ref="ACQ1:ACR1"/>
    <mergeCell ref="ACS1:ACT1"/>
    <mergeCell ref="ACU1:ACV1"/>
    <mergeCell ref="ACW1:ACX1"/>
    <mergeCell ref="ACY1:ACZ1"/>
    <mergeCell ref="ACC1:ACD1"/>
    <mergeCell ref="ACE1:ACF1"/>
    <mergeCell ref="ACG1:ACH1"/>
    <mergeCell ref="ACI1:ACJ1"/>
    <mergeCell ref="ACK1:ACL1"/>
    <mergeCell ref="ACM1:ACN1"/>
    <mergeCell ref="ABQ1:ABR1"/>
    <mergeCell ref="ABS1:ABT1"/>
    <mergeCell ref="ABU1:ABV1"/>
    <mergeCell ref="ABW1:ABX1"/>
    <mergeCell ref="ABY1:ABZ1"/>
    <mergeCell ref="ACA1:ACB1"/>
    <mergeCell ref="ABE1:ABF1"/>
    <mergeCell ref="ABG1:ABH1"/>
    <mergeCell ref="ABI1:ABJ1"/>
    <mergeCell ref="ABK1:ABL1"/>
    <mergeCell ref="ABM1:ABN1"/>
    <mergeCell ref="ABO1:ABP1"/>
    <mergeCell ref="AAS1:AAT1"/>
    <mergeCell ref="AAU1:AAV1"/>
    <mergeCell ref="AAW1:AAX1"/>
    <mergeCell ref="AAY1:AAZ1"/>
    <mergeCell ref="ABA1:ABB1"/>
    <mergeCell ref="ABC1:ABD1"/>
    <mergeCell ref="AAG1:AAH1"/>
    <mergeCell ref="AAI1:AAJ1"/>
    <mergeCell ref="AAK1:AAL1"/>
    <mergeCell ref="AAM1:AAN1"/>
    <mergeCell ref="AAO1:AAP1"/>
    <mergeCell ref="AAQ1:AAR1"/>
    <mergeCell ref="ZU1:ZV1"/>
    <mergeCell ref="ZW1:ZX1"/>
    <mergeCell ref="ZY1:ZZ1"/>
    <mergeCell ref="AAA1:AAB1"/>
    <mergeCell ref="AAC1:AAD1"/>
    <mergeCell ref="AAE1:AAF1"/>
    <mergeCell ref="ZI1:ZJ1"/>
    <mergeCell ref="ZK1:ZL1"/>
    <mergeCell ref="ZM1:ZN1"/>
    <mergeCell ref="ZO1:ZP1"/>
    <mergeCell ref="ZQ1:ZR1"/>
    <mergeCell ref="ZS1:ZT1"/>
    <mergeCell ref="YW1:YX1"/>
    <mergeCell ref="YY1:YZ1"/>
    <mergeCell ref="ZA1:ZB1"/>
    <mergeCell ref="ZC1:ZD1"/>
    <mergeCell ref="ZE1:ZF1"/>
    <mergeCell ref="ZG1:ZH1"/>
    <mergeCell ref="YK1:YL1"/>
    <mergeCell ref="YM1:YN1"/>
    <mergeCell ref="YO1:YP1"/>
    <mergeCell ref="YQ1:YR1"/>
    <mergeCell ref="YS1:YT1"/>
    <mergeCell ref="YU1:YV1"/>
    <mergeCell ref="XY1:XZ1"/>
    <mergeCell ref="YA1:YB1"/>
    <mergeCell ref="YC1:YD1"/>
    <mergeCell ref="YE1:YF1"/>
    <mergeCell ref="YG1:YH1"/>
    <mergeCell ref="YI1:YJ1"/>
    <mergeCell ref="XM1:XN1"/>
    <mergeCell ref="XO1:XP1"/>
    <mergeCell ref="XQ1:XR1"/>
    <mergeCell ref="XS1:XT1"/>
    <mergeCell ref="XU1:XV1"/>
    <mergeCell ref="XW1:XX1"/>
    <mergeCell ref="XA1:XB1"/>
    <mergeCell ref="XC1:XD1"/>
    <mergeCell ref="XE1:XF1"/>
    <mergeCell ref="XG1:XH1"/>
    <mergeCell ref="XI1:XJ1"/>
    <mergeCell ref="XK1:XL1"/>
    <mergeCell ref="WO1:WP1"/>
    <mergeCell ref="WQ1:WR1"/>
    <mergeCell ref="WS1:WT1"/>
    <mergeCell ref="WU1:WV1"/>
    <mergeCell ref="WW1:WX1"/>
    <mergeCell ref="WY1:WZ1"/>
    <mergeCell ref="WC1:WD1"/>
    <mergeCell ref="WE1:WF1"/>
    <mergeCell ref="WG1:WH1"/>
    <mergeCell ref="WI1:WJ1"/>
    <mergeCell ref="WK1:WL1"/>
    <mergeCell ref="WM1:WN1"/>
    <mergeCell ref="VQ1:VR1"/>
    <mergeCell ref="VS1:VT1"/>
    <mergeCell ref="VU1:VV1"/>
    <mergeCell ref="VW1:VX1"/>
    <mergeCell ref="VY1:VZ1"/>
    <mergeCell ref="WA1:WB1"/>
    <mergeCell ref="VE1:VF1"/>
    <mergeCell ref="VG1:VH1"/>
    <mergeCell ref="VI1:VJ1"/>
    <mergeCell ref="VK1:VL1"/>
    <mergeCell ref="VM1:VN1"/>
    <mergeCell ref="VO1:VP1"/>
    <mergeCell ref="US1:UT1"/>
    <mergeCell ref="UU1:UV1"/>
    <mergeCell ref="UW1:UX1"/>
    <mergeCell ref="UY1:UZ1"/>
    <mergeCell ref="VA1:VB1"/>
    <mergeCell ref="VC1:VD1"/>
    <mergeCell ref="UG1:UH1"/>
    <mergeCell ref="UI1:UJ1"/>
    <mergeCell ref="UK1:UL1"/>
    <mergeCell ref="UM1:UN1"/>
    <mergeCell ref="UO1:UP1"/>
    <mergeCell ref="UQ1:UR1"/>
    <mergeCell ref="TU1:TV1"/>
    <mergeCell ref="TW1:TX1"/>
    <mergeCell ref="TY1:TZ1"/>
    <mergeCell ref="UA1:UB1"/>
    <mergeCell ref="UC1:UD1"/>
    <mergeCell ref="UE1:UF1"/>
    <mergeCell ref="TI1:TJ1"/>
    <mergeCell ref="TK1:TL1"/>
    <mergeCell ref="TM1:TN1"/>
    <mergeCell ref="TO1:TP1"/>
    <mergeCell ref="TQ1:TR1"/>
    <mergeCell ref="TS1:TT1"/>
    <mergeCell ref="SW1:SX1"/>
    <mergeCell ref="SY1:SZ1"/>
    <mergeCell ref="TA1:TB1"/>
    <mergeCell ref="TC1:TD1"/>
    <mergeCell ref="TE1:TF1"/>
    <mergeCell ref="TG1:TH1"/>
    <mergeCell ref="SK1:SL1"/>
    <mergeCell ref="SM1:SN1"/>
    <mergeCell ref="SO1:SP1"/>
    <mergeCell ref="SQ1:SR1"/>
    <mergeCell ref="SS1:ST1"/>
    <mergeCell ref="SU1:SV1"/>
    <mergeCell ref="RY1:RZ1"/>
    <mergeCell ref="SA1:SB1"/>
    <mergeCell ref="SC1:SD1"/>
    <mergeCell ref="SE1:SF1"/>
    <mergeCell ref="SG1:SH1"/>
    <mergeCell ref="SI1:SJ1"/>
    <mergeCell ref="RM1:RN1"/>
    <mergeCell ref="RO1:RP1"/>
    <mergeCell ref="RQ1:RR1"/>
    <mergeCell ref="RS1:RT1"/>
    <mergeCell ref="RU1:RV1"/>
    <mergeCell ref="RW1:RX1"/>
    <mergeCell ref="RA1:RB1"/>
    <mergeCell ref="RC1:RD1"/>
    <mergeCell ref="RE1:RF1"/>
    <mergeCell ref="RG1:RH1"/>
    <mergeCell ref="RI1:RJ1"/>
    <mergeCell ref="RK1:RL1"/>
    <mergeCell ref="QO1:QP1"/>
    <mergeCell ref="QQ1:QR1"/>
    <mergeCell ref="QS1:QT1"/>
    <mergeCell ref="QU1:QV1"/>
    <mergeCell ref="QW1:QX1"/>
    <mergeCell ref="QY1:QZ1"/>
    <mergeCell ref="QC1:QD1"/>
    <mergeCell ref="QE1:QF1"/>
    <mergeCell ref="QG1:QH1"/>
    <mergeCell ref="QI1:QJ1"/>
    <mergeCell ref="QK1:QL1"/>
    <mergeCell ref="QM1:QN1"/>
    <mergeCell ref="PQ1:PR1"/>
    <mergeCell ref="PS1:PT1"/>
    <mergeCell ref="PU1:PV1"/>
    <mergeCell ref="PW1:PX1"/>
    <mergeCell ref="PY1:PZ1"/>
    <mergeCell ref="QA1:QB1"/>
    <mergeCell ref="PE1:PF1"/>
    <mergeCell ref="PG1:PH1"/>
    <mergeCell ref="PI1:PJ1"/>
    <mergeCell ref="PK1:PL1"/>
    <mergeCell ref="PM1:PN1"/>
    <mergeCell ref="PO1:PP1"/>
    <mergeCell ref="OS1:OT1"/>
    <mergeCell ref="OU1:OV1"/>
    <mergeCell ref="OW1:OX1"/>
    <mergeCell ref="OY1:OZ1"/>
    <mergeCell ref="PA1:PB1"/>
    <mergeCell ref="PC1:PD1"/>
    <mergeCell ref="OG1:OH1"/>
    <mergeCell ref="OI1:OJ1"/>
    <mergeCell ref="OK1:OL1"/>
    <mergeCell ref="OM1:ON1"/>
    <mergeCell ref="OO1:OP1"/>
    <mergeCell ref="OQ1:OR1"/>
    <mergeCell ref="NU1:NV1"/>
    <mergeCell ref="NW1:NX1"/>
    <mergeCell ref="NY1:NZ1"/>
    <mergeCell ref="OA1:OB1"/>
    <mergeCell ref="OC1:OD1"/>
    <mergeCell ref="OE1:OF1"/>
    <mergeCell ref="NI1:NJ1"/>
    <mergeCell ref="NK1:NL1"/>
    <mergeCell ref="NM1:NN1"/>
    <mergeCell ref="NO1:NP1"/>
    <mergeCell ref="NQ1:NR1"/>
    <mergeCell ref="NS1:NT1"/>
    <mergeCell ref="MW1:MX1"/>
    <mergeCell ref="MY1:MZ1"/>
    <mergeCell ref="NA1:NB1"/>
    <mergeCell ref="NC1:ND1"/>
    <mergeCell ref="NE1:NF1"/>
    <mergeCell ref="NG1:NH1"/>
    <mergeCell ref="MK1:ML1"/>
    <mergeCell ref="MM1:MN1"/>
    <mergeCell ref="MO1:MP1"/>
    <mergeCell ref="MQ1:MR1"/>
    <mergeCell ref="MS1:MT1"/>
    <mergeCell ref="MU1:MV1"/>
    <mergeCell ref="LY1:LZ1"/>
    <mergeCell ref="MA1:MB1"/>
    <mergeCell ref="MC1:MD1"/>
    <mergeCell ref="ME1:MF1"/>
    <mergeCell ref="MG1:MH1"/>
    <mergeCell ref="MI1:MJ1"/>
    <mergeCell ref="LM1:LN1"/>
    <mergeCell ref="LO1:LP1"/>
    <mergeCell ref="LQ1:LR1"/>
    <mergeCell ref="LS1:LT1"/>
    <mergeCell ref="LU1:LV1"/>
    <mergeCell ref="LW1:LX1"/>
    <mergeCell ref="LA1:LB1"/>
    <mergeCell ref="LC1:LD1"/>
    <mergeCell ref="LE1:LF1"/>
    <mergeCell ref="LG1:LH1"/>
    <mergeCell ref="LI1:LJ1"/>
    <mergeCell ref="LK1:LL1"/>
    <mergeCell ref="KO1:KP1"/>
    <mergeCell ref="KQ1:KR1"/>
    <mergeCell ref="KS1:KT1"/>
    <mergeCell ref="KU1:KV1"/>
    <mergeCell ref="KW1:KX1"/>
    <mergeCell ref="KY1:KZ1"/>
    <mergeCell ref="KC1:KD1"/>
    <mergeCell ref="KE1:KF1"/>
    <mergeCell ref="KG1:KH1"/>
    <mergeCell ref="KI1:KJ1"/>
    <mergeCell ref="KK1:KL1"/>
    <mergeCell ref="KM1:KN1"/>
    <mergeCell ref="JQ1:JR1"/>
    <mergeCell ref="JS1:JT1"/>
    <mergeCell ref="JU1:JV1"/>
    <mergeCell ref="JW1:JX1"/>
    <mergeCell ref="JY1:JZ1"/>
    <mergeCell ref="KA1:KB1"/>
    <mergeCell ref="JE1:JF1"/>
    <mergeCell ref="JG1:JH1"/>
    <mergeCell ref="JI1:JJ1"/>
    <mergeCell ref="JK1:JL1"/>
    <mergeCell ref="JM1:JN1"/>
    <mergeCell ref="JO1:JP1"/>
    <mergeCell ref="IS1:IT1"/>
    <mergeCell ref="IU1:IV1"/>
    <mergeCell ref="IW1:IX1"/>
    <mergeCell ref="IY1:IZ1"/>
    <mergeCell ref="JA1:JB1"/>
    <mergeCell ref="JC1:JD1"/>
    <mergeCell ref="IG1:IH1"/>
    <mergeCell ref="II1:IJ1"/>
    <mergeCell ref="IK1:IL1"/>
    <mergeCell ref="IM1:IN1"/>
    <mergeCell ref="IO1:IP1"/>
    <mergeCell ref="IQ1:IR1"/>
    <mergeCell ref="HU1:HV1"/>
    <mergeCell ref="HW1:HX1"/>
    <mergeCell ref="HY1:HZ1"/>
    <mergeCell ref="IA1:IB1"/>
    <mergeCell ref="IC1:ID1"/>
    <mergeCell ref="IE1:IF1"/>
    <mergeCell ref="HI1:HJ1"/>
    <mergeCell ref="HK1:HL1"/>
    <mergeCell ref="HM1:HN1"/>
    <mergeCell ref="HO1:HP1"/>
    <mergeCell ref="HQ1:HR1"/>
    <mergeCell ref="HS1:HT1"/>
    <mergeCell ref="GW1:GX1"/>
    <mergeCell ref="GY1:GZ1"/>
    <mergeCell ref="HA1:HB1"/>
    <mergeCell ref="HC1:HD1"/>
    <mergeCell ref="HE1:HF1"/>
    <mergeCell ref="HG1:HH1"/>
    <mergeCell ref="GK1:GL1"/>
    <mergeCell ref="GM1:GN1"/>
    <mergeCell ref="GO1:GP1"/>
    <mergeCell ref="GQ1:GR1"/>
    <mergeCell ref="GS1:GT1"/>
    <mergeCell ref="GU1:GV1"/>
    <mergeCell ref="FY1:FZ1"/>
    <mergeCell ref="GA1:GB1"/>
    <mergeCell ref="GC1:GD1"/>
    <mergeCell ref="GE1:GF1"/>
    <mergeCell ref="GG1:GH1"/>
    <mergeCell ref="GI1:GJ1"/>
    <mergeCell ref="FM1:FN1"/>
    <mergeCell ref="FO1:FP1"/>
    <mergeCell ref="FQ1:FR1"/>
    <mergeCell ref="FS1:FT1"/>
    <mergeCell ref="FU1:FV1"/>
    <mergeCell ref="FW1:FX1"/>
    <mergeCell ref="FA1:FB1"/>
    <mergeCell ref="FC1:FD1"/>
    <mergeCell ref="FE1:FF1"/>
    <mergeCell ref="FG1:FH1"/>
    <mergeCell ref="FI1:FJ1"/>
    <mergeCell ref="FK1:FL1"/>
    <mergeCell ref="EO1:EP1"/>
    <mergeCell ref="EQ1:ER1"/>
    <mergeCell ref="ES1:ET1"/>
    <mergeCell ref="EU1:EV1"/>
    <mergeCell ref="EW1:EX1"/>
    <mergeCell ref="EY1:EZ1"/>
    <mergeCell ref="EC1:ED1"/>
    <mergeCell ref="EE1:EF1"/>
    <mergeCell ref="EG1:EH1"/>
    <mergeCell ref="EI1:EJ1"/>
    <mergeCell ref="EK1:EL1"/>
    <mergeCell ref="EM1:EN1"/>
    <mergeCell ref="DQ1:DR1"/>
    <mergeCell ref="DS1:DT1"/>
    <mergeCell ref="DU1:DV1"/>
    <mergeCell ref="DW1:DX1"/>
    <mergeCell ref="DY1:DZ1"/>
    <mergeCell ref="EA1:EB1"/>
    <mergeCell ref="DE1:DF1"/>
    <mergeCell ref="DG1:DH1"/>
    <mergeCell ref="DI1:DJ1"/>
    <mergeCell ref="DK1:DL1"/>
    <mergeCell ref="DM1:DN1"/>
    <mergeCell ref="DO1:DP1"/>
    <mergeCell ref="CS1:CT1"/>
    <mergeCell ref="CU1:CV1"/>
    <mergeCell ref="CW1:CX1"/>
    <mergeCell ref="CY1:CZ1"/>
    <mergeCell ref="DA1:DB1"/>
    <mergeCell ref="DC1:DD1"/>
    <mergeCell ref="CG1:CH1"/>
    <mergeCell ref="CI1:CJ1"/>
    <mergeCell ref="CK1:CL1"/>
    <mergeCell ref="CM1:CN1"/>
    <mergeCell ref="CO1:CP1"/>
    <mergeCell ref="CQ1:CR1"/>
    <mergeCell ref="BU1:BV1"/>
    <mergeCell ref="BW1:BX1"/>
    <mergeCell ref="BY1:BZ1"/>
    <mergeCell ref="CA1:CB1"/>
    <mergeCell ref="CC1:CD1"/>
    <mergeCell ref="CE1:CF1"/>
    <mergeCell ref="BI1:BJ1"/>
    <mergeCell ref="BK1:BL1"/>
    <mergeCell ref="BM1:BN1"/>
    <mergeCell ref="BO1:BP1"/>
    <mergeCell ref="BQ1:BR1"/>
    <mergeCell ref="BS1:BT1"/>
    <mergeCell ref="AW1:AX1"/>
    <mergeCell ref="AY1:AZ1"/>
    <mergeCell ref="BA1:BB1"/>
    <mergeCell ref="BC1:BD1"/>
    <mergeCell ref="BE1:BF1"/>
    <mergeCell ref="BG1:BH1"/>
    <mergeCell ref="I1:J1"/>
    <mergeCell ref="K1:L1"/>
    <mergeCell ref="AK1:AL1"/>
    <mergeCell ref="AM1:AN1"/>
    <mergeCell ref="AO1:AP1"/>
    <mergeCell ref="AQ1:AR1"/>
    <mergeCell ref="AS1:AT1"/>
    <mergeCell ref="AU1:AV1"/>
    <mergeCell ref="Y1:Z1"/>
    <mergeCell ref="AA1:AB1"/>
    <mergeCell ref="AC1:AD1"/>
    <mergeCell ref="AE1:AF1"/>
    <mergeCell ref="AG1:AH1"/>
    <mergeCell ref="AI1:AJ1"/>
    <mergeCell ref="M1:N1"/>
    <mergeCell ref="O1:P1"/>
    <mergeCell ref="Q1:R1"/>
    <mergeCell ref="S1:T1"/>
    <mergeCell ref="U1:V1"/>
    <mergeCell ref="W1:X1"/>
  </mergeCells>
  <pageMargins left="0.7" right="0.7" top="0.78740157499999996" bottom="0.78740157499999996" header="0.3" footer="0.3"/>
  <pageSetup paperSize="9" scale="46" orientation="portrait" r:id="rId4"/>
  <rowBreaks count="1" manualBreakCount="1">
    <brk id="28" max="16383" man="1"/>
  </rowBreaks>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38"/>
  <sheetViews>
    <sheetView showGridLines="0" zoomScaleNormal="100" workbookViewId="0">
      <selection activeCell="I7" sqref="I7"/>
    </sheetView>
  </sheetViews>
  <sheetFormatPr baseColWidth="10" defaultColWidth="11.42578125" defaultRowHeight="15"/>
  <cols>
    <col min="1" max="1" width="24.42578125" style="2" customWidth="1"/>
    <col min="2" max="2" width="11.42578125" style="2" customWidth="1"/>
    <col min="3" max="3" width="27" style="2" customWidth="1"/>
    <col min="4" max="4" width="17.85546875" style="2" customWidth="1"/>
    <col min="5" max="5" width="14.42578125" style="2" customWidth="1"/>
    <col min="6" max="16384" width="11.42578125" style="2"/>
  </cols>
  <sheetData>
    <row r="1" spans="1:6" ht="39.75" customHeight="1">
      <c r="A1" s="756" t="s">
        <v>50</v>
      </c>
      <c r="B1" s="756"/>
      <c r="C1" s="756"/>
      <c r="D1" s="756"/>
      <c r="E1" s="756"/>
      <c r="F1" s="756"/>
    </row>
    <row r="2" spans="1:6">
      <c r="A2" s="300"/>
      <c r="B2" s="233"/>
      <c r="C2" s="233"/>
      <c r="D2" s="233"/>
      <c r="E2" s="233"/>
      <c r="F2" s="233"/>
    </row>
    <row r="3" spans="1:6">
      <c r="A3" s="625" t="s">
        <v>739</v>
      </c>
      <c r="B3" s="156"/>
      <c r="C3" s="182" t="s">
        <v>645</v>
      </c>
      <c r="D3" s="233"/>
      <c r="E3" s="233"/>
      <c r="F3" s="233"/>
    </row>
    <row r="4" spans="1:6">
      <c r="A4" s="626"/>
      <c r="B4" s="233"/>
      <c r="C4" s="233"/>
      <c r="D4" s="626" t="s">
        <v>51</v>
      </c>
      <c r="E4" s="784" t="s">
        <v>686</v>
      </c>
      <c r="F4" s="233"/>
    </row>
    <row r="5" spans="1:6">
      <c r="A5" s="626"/>
      <c r="B5" s="233"/>
      <c r="C5" s="233"/>
      <c r="D5" s="626" t="s">
        <v>52</v>
      </c>
      <c r="E5" s="784"/>
      <c r="F5" s="233"/>
    </row>
    <row r="6" spans="1:6" ht="20.100000000000001" customHeight="1">
      <c r="A6" s="783" t="s">
        <v>53</v>
      </c>
      <c r="B6" s="783"/>
      <c r="C6" s="783"/>
      <c r="D6" s="627">
        <v>31586</v>
      </c>
      <c r="E6" s="627">
        <v>8428</v>
      </c>
      <c r="F6" s="233"/>
    </row>
    <row r="7" spans="1:6" ht="20.100000000000001" customHeight="1">
      <c r="A7" s="778" t="s">
        <v>54</v>
      </c>
      <c r="B7" s="778"/>
      <c r="C7" s="233"/>
      <c r="D7" s="290">
        <v>17472</v>
      </c>
      <c r="E7" s="290">
        <v>4079</v>
      </c>
      <c r="F7" s="233"/>
    </row>
    <row r="8" spans="1:6" ht="20.100000000000001" customHeight="1">
      <c r="A8" s="780" t="s">
        <v>552</v>
      </c>
      <c r="B8" s="780"/>
      <c r="C8" s="781"/>
      <c r="D8" s="290">
        <v>11869</v>
      </c>
      <c r="E8" s="290">
        <v>3014</v>
      </c>
      <c r="F8" s="233"/>
    </row>
    <row r="9" spans="1:6" ht="20.100000000000001" customHeight="1">
      <c r="A9" s="778" t="s">
        <v>55</v>
      </c>
      <c r="B9" s="778"/>
      <c r="C9" s="779"/>
      <c r="D9" s="290">
        <v>1306</v>
      </c>
      <c r="E9" s="290">
        <v>450</v>
      </c>
      <c r="F9" s="233"/>
    </row>
    <row r="10" spans="1:6" ht="20.100000000000001" customHeight="1">
      <c r="A10" s="778" t="s">
        <v>56</v>
      </c>
      <c r="B10" s="778"/>
      <c r="C10" s="779"/>
      <c r="D10" s="290">
        <v>999</v>
      </c>
      <c r="E10" s="290">
        <v>885</v>
      </c>
      <c r="F10" s="233"/>
    </row>
    <row r="11" spans="1:6" ht="20.100000000000001" customHeight="1">
      <c r="A11" s="233"/>
      <c r="B11" s="233"/>
      <c r="C11" s="233"/>
      <c r="D11" s="428"/>
      <c r="E11" s="428"/>
      <c r="F11" s="233"/>
    </row>
    <row r="12" spans="1:6" ht="20.100000000000001" customHeight="1">
      <c r="A12" s="777" t="s">
        <v>57</v>
      </c>
      <c r="B12" s="777"/>
      <c r="C12" s="233"/>
      <c r="D12" s="156"/>
      <c r="E12" s="156"/>
      <c r="F12" s="233"/>
    </row>
    <row r="13" spans="1:6" ht="20.100000000000001" customHeight="1">
      <c r="A13" s="778" t="s">
        <v>505</v>
      </c>
      <c r="B13" s="778"/>
      <c r="C13" s="233"/>
      <c r="D13" s="627">
        <v>6298</v>
      </c>
      <c r="E13" s="627">
        <v>2606</v>
      </c>
      <c r="F13" s="233"/>
    </row>
    <row r="14" spans="1:6" ht="20.100000000000001" customHeight="1">
      <c r="A14" s="778"/>
      <c r="B14" s="778"/>
      <c r="C14" s="233"/>
      <c r="D14" s="290"/>
      <c r="E14" s="290"/>
      <c r="F14" s="233"/>
    </row>
    <row r="15" spans="1:6" ht="20.100000000000001" customHeight="1">
      <c r="A15" s="778" t="s">
        <v>687</v>
      </c>
      <c r="B15" s="778"/>
      <c r="C15" s="233"/>
      <c r="D15" s="627">
        <v>2362</v>
      </c>
      <c r="E15" s="627">
        <v>698</v>
      </c>
      <c r="F15" s="233"/>
    </row>
    <row r="16" spans="1:6" ht="26.45" customHeight="1">
      <c r="A16" s="770" t="s">
        <v>688</v>
      </c>
      <c r="B16" s="770"/>
      <c r="C16" s="770"/>
      <c r="D16" s="290">
        <v>1155</v>
      </c>
      <c r="E16" s="290">
        <v>307</v>
      </c>
      <c r="F16" s="233"/>
    </row>
    <row r="17" spans="1:7" ht="19.5" customHeight="1">
      <c r="A17" s="770" t="s">
        <v>474</v>
      </c>
      <c r="B17" s="770"/>
      <c r="C17" s="623"/>
      <c r="D17" s="290">
        <v>29</v>
      </c>
      <c r="E17" s="290">
        <v>14</v>
      </c>
      <c r="F17" s="233"/>
    </row>
    <row r="18" spans="1:7" ht="20.100000000000001" customHeight="1">
      <c r="A18" s="628" t="s">
        <v>58</v>
      </c>
      <c r="B18" s="628"/>
      <c r="C18" s="233"/>
      <c r="D18" s="290">
        <v>620</v>
      </c>
      <c r="E18" s="290">
        <v>196</v>
      </c>
      <c r="F18" s="233"/>
    </row>
    <row r="19" spans="1:7" ht="20.100000000000001" customHeight="1">
      <c r="A19" s="778" t="s">
        <v>59</v>
      </c>
      <c r="B19" s="778"/>
      <c r="C19" s="779"/>
      <c r="D19" s="290">
        <v>558</v>
      </c>
      <c r="E19" s="290">
        <v>179</v>
      </c>
      <c r="F19" s="233"/>
      <c r="G19" s="227"/>
    </row>
    <row r="20" spans="1:7" ht="20.100000000000001" customHeight="1">
      <c r="A20" s="777"/>
      <c r="B20" s="777"/>
      <c r="C20" s="233"/>
      <c r="D20" s="290"/>
      <c r="E20" s="290"/>
      <c r="F20" s="233"/>
    </row>
    <row r="21" spans="1:7" ht="20.100000000000001" customHeight="1">
      <c r="A21" s="777" t="s">
        <v>60</v>
      </c>
      <c r="B21" s="777"/>
      <c r="C21" s="779"/>
      <c r="D21" s="627">
        <v>7771</v>
      </c>
      <c r="E21" s="627">
        <v>837</v>
      </c>
      <c r="F21" s="233"/>
    </row>
    <row r="22" spans="1:7" ht="20.100000000000001" customHeight="1">
      <c r="A22" s="629"/>
      <c r="B22" s="629"/>
      <c r="C22" s="233"/>
      <c r="D22" s="627"/>
      <c r="E22" s="627"/>
      <c r="F22" s="233"/>
    </row>
    <row r="23" spans="1:7" ht="20.100000000000001" customHeight="1">
      <c r="A23" s="782" t="s">
        <v>689</v>
      </c>
      <c r="B23" s="782"/>
      <c r="C23" s="779"/>
      <c r="D23" s="630">
        <v>6231</v>
      </c>
      <c r="E23" s="630">
        <v>1036</v>
      </c>
      <c r="F23" s="233"/>
    </row>
    <row r="24" spans="1:7" ht="20.100000000000001" customHeight="1">
      <c r="A24" s="778" t="s">
        <v>61</v>
      </c>
      <c r="B24" s="778"/>
      <c r="C24" s="233"/>
      <c r="D24" s="290">
        <v>2188</v>
      </c>
      <c r="E24" s="290">
        <v>367</v>
      </c>
      <c r="F24" s="233"/>
    </row>
    <row r="25" spans="1:7" ht="20.100000000000001" customHeight="1">
      <c r="A25" s="778" t="s">
        <v>62</v>
      </c>
      <c r="B25" s="778"/>
      <c r="C25" s="233"/>
      <c r="D25" s="290">
        <v>2139</v>
      </c>
      <c r="E25" s="290">
        <v>324</v>
      </c>
      <c r="F25" s="233"/>
    </row>
    <row r="26" spans="1:7" ht="20.100000000000001" customHeight="1">
      <c r="A26" s="778" t="s">
        <v>63</v>
      </c>
      <c r="B26" s="778"/>
      <c r="C26" s="779"/>
      <c r="D26" s="290">
        <v>1904</v>
      </c>
      <c r="E26" s="290">
        <v>345</v>
      </c>
      <c r="F26" s="233"/>
    </row>
    <row r="27" spans="1:7" ht="20.100000000000001" customHeight="1">
      <c r="A27" s="780" t="s">
        <v>620</v>
      </c>
      <c r="B27" s="780"/>
      <c r="C27" s="781"/>
      <c r="D27" s="290"/>
      <c r="E27" s="290"/>
      <c r="F27" s="233"/>
    </row>
    <row r="28" spans="1:7" ht="18" customHeight="1">
      <c r="A28" s="778"/>
      <c r="B28" s="778"/>
      <c r="C28" s="233"/>
      <c r="D28" s="290"/>
      <c r="E28" s="290"/>
      <c r="F28" s="233"/>
    </row>
    <row r="29" spans="1:7" ht="18" customHeight="1">
      <c r="A29" s="783" t="s">
        <v>690</v>
      </c>
      <c r="B29" s="783"/>
      <c r="C29" s="783"/>
      <c r="D29" s="627">
        <v>566</v>
      </c>
      <c r="E29" s="627">
        <v>149</v>
      </c>
      <c r="F29" s="233"/>
    </row>
    <row r="30" spans="1:7" ht="18" customHeight="1">
      <c r="A30" s="777" t="s">
        <v>64</v>
      </c>
      <c r="B30" s="777"/>
      <c r="C30" s="233"/>
      <c r="D30" s="627">
        <v>1585</v>
      </c>
      <c r="E30" s="290">
        <v>0</v>
      </c>
      <c r="F30" s="233"/>
    </row>
    <row r="31" spans="1:7" ht="18" customHeight="1">
      <c r="A31" s="777" t="s">
        <v>65</v>
      </c>
      <c r="B31" s="777"/>
      <c r="C31" s="233"/>
      <c r="D31" s="627">
        <v>858</v>
      </c>
      <c r="E31" s="429">
        <v>0</v>
      </c>
      <c r="F31" s="233"/>
    </row>
    <row r="32" spans="1:7" ht="18" customHeight="1">
      <c r="A32" s="631" t="s">
        <v>47</v>
      </c>
      <c r="B32" s="632"/>
      <c r="C32" s="418"/>
      <c r="D32" s="519">
        <f>SUM(D31+D30+D29+D23+D21+D15+D13+D6)</f>
        <v>57257</v>
      </c>
      <c r="E32" s="519">
        <f>SUM(E30+E29+E23+E21+E15+E13+E6)</f>
        <v>13754</v>
      </c>
      <c r="F32" s="233"/>
    </row>
    <row r="33" spans="1:6" ht="15.75">
      <c r="A33" s="301"/>
      <c r="B33" s="301"/>
      <c r="C33" s="301"/>
      <c r="D33" s="185"/>
      <c r="E33" s="185"/>
      <c r="F33" s="233"/>
    </row>
    <row r="34" spans="1:6" ht="18" customHeight="1">
      <c r="A34" s="740" t="s">
        <v>721</v>
      </c>
      <c r="B34" s="302"/>
      <c r="C34" s="302"/>
      <c r="D34" s="302"/>
      <c r="E34" s="302"/>
      <c r="F34" s="302"/>
    </row>
    <row r="35" spans="1:6" ht="14.45" customHeight="1">
      <c r="A35" s="740" t="s">
        <v>66</v>
      </c>
      <c r="B35" s="302"/>
      <c r="C35" s="302"/>
      <c r="D35" s="302"/>
      <c r="E35" s="302"/>
      <c r="F35" s="302"/>
    </row>
    <row r="36" spans="1:6">
      <c r="A36" s="302" t="s">
        <v>722</v>
      </c>
      <c r="B36" s="302"/>
      <c r="C36" s="302"/>
      <c r="D36" s="302"/>
      <c r="E36" s="302"/>
      <c r="F36" s="302"/>
    </row>
    <row r="37" spans="1:6">
      <c r="A37" s="741" t="s">
        <v>723</v>
      </c>
      <c r="B37" s="302"/>
      <c r="C37" s="302"/>
      <c r="D37" s="302"/>
      <c r="E37" s="302"/>
      <c r="F37" s="302"/>
    </row>
    <row r="38" spans="1:6">
      <c r="A38" s="302" t="s">
        <v>14</v>
      </c>
      <c r="B38" s="302"/>
      <c r="C38" s="302"/>
      <c r="D38" s="302"/>
      <c r="E38" s="302"/>
      <c r="F38" s="302"/>
    </row>
  </sheetData>
  <customSheetViews>
    <customSheetView guid="{00BB8FC3-0B7F-4485-B1CD-FF164EC3970C}" fitToPage="1">
      <selection activeCell="A42" sqref="A42"/>
      <pageMargins left="0.7" right="0.7" top="0.78740157499999996" bottom="0.78740157499999996" header="0.3" footer="0.3"/>
      <pageSetup paperSize="9" scale="91" orientation="portrait" r:id="rId1"/>
    </customSheetView>
    <customSheetView guid="{5DDDE19F-F10F-4514-A83C-F71CDD7BE512}" fitToPage="1">
      <selection activeCell="A42" sqref="A42"/>
      <pageMargins left="0.7" right="0.7" top="0.78740157499999996" bottom="0.78740157499999996" header="0.3" footer="0.3"/>
      <pageSetup paperSize="9" scale="91" orientation="portrait" r:id="rId2"/>
    </customSheetView>
    <customSheetView guid="{9A6D0F5E-68D7-4772-8712-9975EE0A4B2C}" fitToPage="1">
      <selection activeCell="E32" sqref="E32"/>
      <pageMargins left="0.7" right="0.7" top="0.78740157499999996" bottom="0.78740157499999996" header="0.3" footer="0.3"/>
      <pageSetup paperSize="9" scale="91" orientation="portrait" r:id="rId3"/>
    </customSheetView>
  </customSheetViews>
  <mergeCells count="25">
    <mergeCell ref="A1:F1"/>
    <mergeCell ref="E4:E5"/>
    <mergeCell ref="A7:B7"/>
    <mergeCell ref="A15:B15"/>
    <mergeCell ref="A14:B14"/>
    <mergeCell ref="A12:B12"/>
    <mergeCell ref="A13:B13"/>
    <mergeCell ref="A8:C8"/>
    <mergeCell ref="A9:C9"/>
    <mergeCell ref="A10:C10"/>
    <mergeCell ref="A6:C6"/>
    <mergeCell ref="A16:C16"/>
    <mergeCell ref="A30:B30"/>
    <mergeCell ref="A20:B20"/>
    <mergeCell ref="A19:C19"/>
    <mergeCell ref="A21:C21"/>
    <mergeCell ref="A23:C23"/>
    <mergeCell ref="A29:C29"/>
    <mergeCell ref="A17:B17"/>
    <mergeCell ref="A31:B31"/>
    <mergeCell ref="A24:B24"/>
    <mergeCell ref="A25:B25"/>
    <mergeCell ref="A28:B28"/>
    <mergeCell ref="A26:C26"/>
    <mergeCell ref="A27:C27"/>
  </mergeCells>
  <pageMargins left="0.7" right="0.7" top="0.78740157499999996" bottom="0.78740157499999996" header="0.3" footer="0.3"/>
  <pageSetup paperSize="9" scale="91" orientation="portrait" r:id="rId4"/>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36"/>
  <sheetViews>
    <sheetView showGridLines="0" topLeftCell="A7" zoomScaleNormal="100" workbookViewId="0">
      <selection activeCell="B35" sqref="B35"/>
    </sheetView>
  </sheetViews>
  <sheetFormatPr baseColWidth="10" defaultRowHeight="15"/>
  <cols>
    <col min="1" max="1" width="13.42578125" customWidth="1"/>
    <col min="7" max="7" width="9.140625" style="2"/>
  </cols>
  <sheetData>
    <row r="1" spans="1:9" s="34" customFormat="1" ht="39.75" customHeight="1">
      <c r="A1" s="756" t="s">
        <v>24</v>
      </c>
      <c r="B1" s="756"/>
      <c r="C1" s="57"/>
      <c r="D1" s="57"/>
      <c r="E1" s="57"/>
      <c r="F1" s="57"/>
      <c r="G1" s="57"/>
      <c r="H1" s="57"/>
      <c r="I1" s="57"/>
    </row>
    <row r="2" spans="1:9" ht="15.75">
      <c r="A2" s="25"/>
      <c r="B2" s="26"/>
      <c r="C2" s="26"/>
      <c r="D2" s="219"/>
      <c r="E2" s="219"/>
      <c r="F2" s="156"/>
      <c r="G2" s="156"/>
      <c r="H2" s="9"/>
      <c r="I2" s="9"/>
    </row>
    <row r="3" spans="1:9">
      <c r="A3" s="633" t="s">
        <v>67</v>
      </c>
      <c r="B3" s="4"/>
      <c r="C3" s="4"/>
      <c r="D3" s="9"/>
      <c r="E3" s="9"/>
      <c r="F3" s="156"/>
      <c r="G3" s="156"/>
      <c r="H3" s="9"/>
      <c r="I3" s="9"/>
    </row>
    <row r="4" spans="1:9">
      <c r="A4" s="129" t="s">
        <v>647</v>
      </c>
      <c r="B4" s="129"/>
      <c r="C4" s="9"/>
      <c r="D4" s="9"/>
      <c r="E4" s="9"/>
      <c r="F4" s="233"/>
      <c r="G4" s="233"/>
      <c r="H4" s="9"/>
      <c r="I4" s="9"/>
    </row>
    <row r="5" spans="1:9">
      <c r="A5" s="9"/>
      <c r="B5" s="9"/>
      <c r="C5" s="9"/>
      <c r="D5" s="9"/>
      <c r="E5" s="414" t="s">
        <v>25</v>
      </c>
      <c r="F5" s="9" t="s">
        <v>68</v>
      </c>
      <c r="G5" s="233"/>
      <c r="H5" s="9"/>
      <c r="I5" s="9"/>
    </row>
    <row r="6" spans="1:9">
      <c r="A6" s="9"/>
      <c r="B6" s="9"/>
      <c r="C6" s="9"/>
      <c r="D6" s="9"/>
      <c r="E6" s="414"/>
      <c r="F6" s="9"/>
      <c r="G6" s="233"/>
      <c r="H6" s="9"/>
      <c r="I6" s="9"/>
    </row>
    <row r="7" spans="1:9">
      <c r="A7" s="9" t="s">
        <v>69</v>
      </c>
      <c r="B7" s="9"/>
      <c r="C7" s="9"/>
      <c r="D7" s="9"/>
      <c r="E7" s="461">
        <v>174700</v>
      </c>
      <c r="F7" s="150">
        <v>4067500</v>
      </c>
      <c r="G7" s="363"/>
      <c r="H7" s="9"/>
      <c r="I7" s="9"/>
    </row>
    <row r="8" spans="1:9">
      <c r="A8" s="9" t="s">
        <v>70</v>
      </c>
      <c r="B8" s="9"/>
      <c r="C8" s="9"/>
      <c r="D8" s="9"/>
      <c r="E8" s="461"/>
      <c r="F8" s="150"/>
      <c r="G8" s="363"/>
      <c r="H8" s="9"/>
      <c r="I8" s="9"/>
    </row>
    <row r="9" spans="1:9">
      <c r="A9" s="9" t="s">
        <v>71</v>
      </c>
      <c r="B9" s="4"/>
      <c r="C9" s="9"/>
      <c r="D9" s="9"/>
      <c r="E9" s="461">
        <v>60300</v>
      </c>
      <c r="F9" s="150">
        <v>1546400</v>
      </c>
      <c r="G9" s="363"/>
      <c r="H9" s="9"/>
      <c r="I9" s="9"/>
    </row>
    <row r="10" spans="1:9">
      <c r="A10" s="9" t="s">
        <v>72</v>
      </c>
      <c r="B10" s="9"/>
      <c r="C10" s="9"/>
      <c r="D10" s="9"/>
      <c r="E10" s="461">
        <v>54200</v>
      </c>
      <c r="F10" s="150">
        <v>1239900</v>
      </c>
      <c r="G10" s="363"/>
      <c r="H10" s="9"/>
      <c r="I10" s="9"/>
    </row>
    <row r="11" spans="1:9">
      <c r="A11" s="9" t="s">
        <v>73</v>
      </c>
      <c r="B11" s="9"/>
      <c r="C11" s="9"/>
      <c r="D11" s="9"/>
      <c r="E11" s="461">
        <v>25600</v>
      </c>
      <c r="F11" s="150">
        <v>584300</v>
      </c>
      <c r="G11" s="363"/>
      <c r="H11" s="9"/>
      <c r="I11" s="9"/>
    </row>
    <row r="12" spans="1:9">
      <c r="A12" s="9" t="s">
        <v>74</v>
      </c>
      <c r="B12" s="9"/>
      <c r="C12" s="9"/>
      <c r="D12" s="9"/>
      <c r="E12" s="461">
        <v>23200</v>
      </c>
      <c r="F12" s="150">
        <v>454800</v>
      </c>
      <c r="G12" s="363"/>
      <c r="H12" s="9"/>
      <c r="I12" s="9"/>
    </row>
    <row r="13" spans="1:9">
      <c r="A13" s="9" t="s">
        <v>75</v>
      </c>
      <c r="B13" s="9"/>
      <c r="C13" s="9"/>
      <c r="D13" s="9"/>
      <c r="E13" s="461">
        <v>11400</v>
      </c>
      <c r="F13" s="150">
        <v>242100</v>
      </c>
      <c r="G13" s="363"/>
      <c r="H13" s="9"/>
      <c r="I13" s="9"/>
    </row>
    <row r="14" spans="1:9">
      <c r="A14" s="9" t="s">
        <v>76</v>
      </c>
      <c r="B14" s="9"/>
      <c r="C14" s="9"/>
      <c r="D14" s="9"/>
      <c r="E14" s="634">
        <v>2.2799999999999998</v>
      </c>
      <c r="F14" s="635">
        <v>2.19</v>
      </c>
      <c r="G14" s="636"/>
      <c r="H14" s="9"/>
      <c r="I14" s="9"/>
    </row>
    <row r="15" spans="1:9">
      <c r="A15" s="9"/>
      <c r="B15" s="9"/>
      <c r="C15" s="9"/>
      <c r="D15" s="9"/>
      <c r="E15" s="637"/>
      <c r="F15" s="638"/>
      <c r="G15" s="636"/>
      <c r="H15" s="9"/>
      <c r="I15" s="9"/>
    </row>
    <row r="16" spans="1:9">
      <c r="A16" s="158" t="s">
        <v>77</v>
      </c>
      <c r="B16" s="33"/>
      <c r="C16" s="33"/>
      <c r="D16" s="33"/>
      <c r="E16" s="33"/>
      <c r="F16" s="33"/>
      <c r="G16" s="91"/>
      <c r="H16" s="33"/>
      <c r="I16" s="9"/>
    </row>
    <row r="17" spans="1:9">
      <c r="A17" s="33"/>
      <c r="B17" s="33"/>
      <c r="C17" s="33"/>
      <c r="D17" s="33"/>
      <c r="E17" s="33"/>
      <c r="F17" s="33"/>
      <c r="G17" s="91"/>
      <c r="H17" s="33"/>
      <c r="I17" s="9"/>
    </row>
    <row r="18" spans="1:9">
      <c r="A18" s="158" t="s">
        <v>0</v>
      </c>
      <c r="B18" s="33"/>
      <c r="C18" s="33"/>
      <c r="D18" s="33"/>
      <c r="E18" s="33"/>
      <c r="F18" s="33"/>
      <c r="G18" s="91"/>
      <c r="H18" s="33"/>
      <c r="I18" s="9"/>
    </row>
    <row r="19" spans="1:9">
      <c r="A19" s="33"/>
      <c r="B19" s="33"/>
      <c r="C19" s="33"/>
      <c r="D19" s="33"/>
      <c r="E19" s="33"/>
      <c r="F19" s="33"/>
      <c r="G19" s="91"/>
      <c r="H19" s="33"/>
      <c r="I19" s="9"/>
    </row>
    <row r="20" spans="1:9">
      <c r="A20" s="129" t="s">
        <v>78</v>
      </c>
      <c r="B20" s="129"/>
      <c r="C20" s="33"/>
      <c r="D20" s="33"/>
      <c r="E20" s="33"/>
      <c r="F20" s="33"/>
      <c r="G20" s="91"/>
      <c r="H20" s="33"/>
      <c r="I20" s="9"/>
    </row>
    <row r="21" spans="1:9">
      <c r="A21" s="33"/>
      <c r="B21" s="33"/>
      <c r="C21" s="33"/>
      <c r="D21" s="33"/>
      <c r="E21" s="33"/>
      <c r="F21" s="33"/>
      <c r="G21" s="91"/>
      <c r="H21" s="33"/>
      <c r="I21" s="9"/>
    </row>
    <row r="22" spans="1:9">
      <c r="A22" s="437" t="s">
        <v>79</v>
      </c>
      <c r="B22" s="438" t="s">
        <v>80</v>
      </c>
      <c r="C22" s="438" t="s">
        <v>81</v>
      </c>
      <c r="D22" s="438" t="s">
        <v>82</v>
      </c>
      <c r="E22" s="438" t="s">
        <v>83</v>
      </c>
      <c r="F22" s="438" t="s">
        <v>84</v>
      </c>
      <c r="G22" s="438" t="s">
        <v>321</v>
      </c>
      <c r="H22" s="438" t="s">
        <v>85</v>
      </c>
      <c r="I22" s="9"/>
    </row>
    <row r="23" spans="1:9">
      <c r="A23" s="129" t="s">
        <v>41</v>
      </c>
      <c r="B23" s="199">
        <v>29003</v>
      </c>
      <c r="C23" s="199">
        <v>13973</v>
      </c>
      <c r="D23" s="199">
        <v>3604</v>
      </c>
      <c r="E23" s="199">
        <v>4193</v>
      </c>
      <c r="F23" s="199">
        <v>3850</v>
      </c>
      <c r="G23" s="439">
        <v>2079</v>
      </c>
      <c r="H23" s="440">
        <v>1304</v>
      </c>
      <c r="I23" s="9"/>
    </row>
    <row r="24" spans="1:9">
      <c r="A24" s="129" t="s">
        <v>35</v>
      </c>
      <c r="B24" s="199">
        <v>56277</v>
      </c>
      <c r="C24" s="199">
        <v>25972</v>
      </c>
      <c r="D24" s="199">
        <v>5175</v>
      </c>
      <c r="E24" s="199">
        <v>7124</v>
      </c>
      <c r="F24" s="199">
        <v>10462</v>
      </c>
      <c r="G24" s="439">
        <v>4629</v>
      </c>
      <c r="H24" s="440">
        <v>2915</v>
      </c>
      <c r="I24" s="9"/>
    </row>
    <row r="25" spans="1:9">
      <c r="A25" s="129" t="s">
        <v>31</v>
      </c>
      <c r="B25" s="199">
        <v>34665</v>
      </c>
      <c r="C25" s="199">
        <v>13009</v>
      </c>
      <c r="D25" s="199">
        <v>2992</v>
      </c>
      <c r="E25" s="199">
        <v>5702</v>
      </c>
      <c r="F25" s="199">
        <v>7304</v>
      </c>
      <c r="G25" s="439">
        <v>3194</v>
      </c>
      <c r="H25" s="440">
        <v>2463</v>
      </c>
      <c r="I25" s="9"/>
    </row>
    <row r="26" spans="1:9">
      <c r="A26" s="129" t="s">
        <v>33</v>
      </c>
      <c r="B26" s="199">
        <v>45266</v>
      </c>
      <c r="C26" s="199">
        <v>18957</v>
      </c>
      <c r="D26" s="199">
        <v>3864</v>
      </c>
      <c r="E26" s="199">
        <v>5992</v>
      </c>
      <c r="F26" s="199">
        <v>9585</v>
      </c>
      <c r="G26" s="439">
        <v>4162</v>
      </c>
      <c r="H26" s="440">
        <v>2706</v>
      </c>
      <c r="I26" s="9"/>
    </row>
    <row r="27" spans="1:9">
      <c r="A27" s="441" t="s">
        <v>25</v>
      </c>
      <c r="B27" s="442">
        <f t="shared" ref="B27:H27" si="0">SUM(B23:B26)</f>
        <v>165211</v>
      </c>
      <c r="C27" s="442">
        <f t="shared" si="0"/>
        <v>71911</v>
      </c>
      <c r="D27" s="442">
        <f t="shared" si="0"/>
        <v>15635</v>
      </c>
      <c r="E27" s="442">
        <f t="shared" si="0"/>
        <v>23011</v>
      </c>
      <c r="F27" s="442">
        <f t="shared" si="0"/>
        <v>31201</v>
      </c>
      <c r="G27" s="443">
        <f t="shared" si="0"/>
        <v>14064</v>
      </c>
      <c r="H27" s="443">
        <f t="shared" si="0"/>
        <v>9388</v>
      </c>
      <c r="I27" s="9"/>
    </row>
    <row r="28" spans="1:9">
      <c r="A28" s="414"/>
      <c r="B28" s="444">
        <v>1</v>
      </c>
      <c r="C28" s="444">
        <f>C27*100/B27/100</f>
        <v>0.43526762745822012</v>
      </c>
      <c r="D28" s="444">
        <f>D27*100/B27/100</f>
        <v>9.4636555677285406E-2</v>
      </c>
      <c r="E28" s="444">
        <f>E27*100/B27/100</f>
        <v>0.1392824932964512</v>
      </c>
      <c r="F28" s="444">
        <f>F27*100/B27/100</f>
        <v>0.18885546361925054</v>
      </c>
      <c r="G28" s="445">
        <f>G27*100/B27/100</f>
        <v>8.5127503616587261E-2</v>
      </c>
      <c r="H28" s="444">
        <f>H27*100/B27/100</f>
        <v>5.6824303466476198E-2</v>
      </c>
      <c r="I28" s="9"/>
    </row>
    <row r="29" spans="1:9">
      <c r="A29" s="33"/>
      <c r="B29" s="118"/>
      <c r="C29" s="118"/>
      <c r="D29" s="118"/>
      <c r="E29" s="118"/>
      <c r="F29" s="118"/>
      <c r="G29" s="119"/>
      <c r="H29" s="120"/>
      <c r="I29" s="9"/>
    </row>
    <row r="30" spans="1:9">
      <c r="A30" s="33"/>
      <c r="B30" s="118"/>
      <c r="C30" s="118"/>
      <c r="D30" s="118"/>
      <c r="E30" s="118"/>
      <c r="F30" s="118"/>
      <c r="G30" s="119"/>
      <c r="H30" s="120"/>
      <c r="I30" s="9"/>
    </row>
    <row r="31" spans="1:9">
      <c r="A31" s="441" t="s">
        <v>535</v>
      </c>
      <c r="B31" s="520">
        <v>36</v>
      </c>
      <c r="C31" s="520">
        <v>17</v>
      </c>
      <c r="D31" s="520">
        <v>4</v>
      </c>
      <c r="E31" s="520">
        <v>5</v>
      </c>
      <c r="F31" s="520">
        <v>7</v>
      </c>
      <c r="G31" s="521">
        <v>3</v>
      </c>
      <c r="H31" s="522">
        <f>-H457</f>
        <v>0</v>
      </c>
      <c r="I31" s="9"/>
    </row>
    <row r="32" spans="1:9">
      <c r="A32" s="84"/>
      <c r="B32" s="116"/>
      <c r="C32" s="116"/>
      <c r="D32" s="116"/>
      <c r="E32" s="116"/>
      <c r="F32" s="116"/>
      <c r="G32" s="81"/>
      <c r="H32" s="117"/>
      <c r="I32" s="9"/>
    </row>
    <row r="33" spans="1:9">
      <c r="A33" s="4" t="s">
        <v>334</v>
      </c>
      <c r="B33" s="303">
        <v>36</v>
      </c>
      <c r="C33" s="303">
        <v>16</v>
      </c>
      <c r="D33" s="303">
        <v>3</v>
      </c>
      <c r="E33" s="303">
        <v>9</v>
      </c>
      <c r="F33" s="303">
        <v>6</v>
      </c>
      <c r="G33" s="624">
        <v>2</v>
      </c>
      <c r="H33" s="303">
        <v>0</v>
      </c>
      <c r="I33" s="9"/>
    </row>
    <row r="34" spans="1:9">
      <c r="A34" s="4"/>
      <c r="B34" s="303"/>
      <c r="C34" s="303"/>
      <c r="D34" s="303"/>
      <c r="E34" s="303"/>
      <c r="F34" s="303"/>
      <c r="G34" s="304"/>
      <c r="H34" s="9"/>
      <c r="I34" s="9"/>
    </row>
    <row r="35" spans="1:9">
      <c r="A35" s="683" t="s">
        <v>718</v>
      </c>
      <c r="B35" s="199"/>
      <c r="C35" s="199"/>
      <c r="D35" s="199"/>
      <c r="E35" s="303"/>
      <c r="F35" s="303"/>
      <c r="G35" s="304"/>
      <c r="H35" s="9"/>
      <c r="I35" s="9"/>
    </row>
    <row r="36" spans="1:9">
      <c r="A36" s="302" t="s">
        <v>257</v>
      </c>
      <c r="B36" s="233"/>
      <c r="C36" s="233"/>
      <c r="D36" s="233"/>
      <c r="E36" s="233"/>
      <c r="F36" s="233"/>
      <c r="G36" s="233"/>
      <c r="H36" s="9"/>
      <c r="I36" s="9"/>
    </row>
  </sheetData>
  <customSheetViews>
    <customSheetView guid="{00BB8FC3-0B7F-4485-B1CD-FF164EC3970C}" fitToPage="1">
      <selection activeCell="F18" sqref="F18"/>
      <pageMargins left="0.70866141732283472" right="0.70866141732283472" top="0.78740157480314965" bottom="0.78740157480314965" header="0.31496062992125984" footer="0.31496062992125984"/>
      <pageSetup paperSize="9" scale="95" fitToHeight="0" orientation="portrait" cellComments="asDisplayed" r:id="rId1"/>
    </customSheetView>
    <customSheetView guid="{5DDDE19F-F10F-4514-A83C-F71CDD7BE512}" fitToPage="1">
      <selection activeCell="F18" sqref="F18"/>
      <pageMargins left="0.70866141732283472" right="0.70866141732283472" top="0.78740157480314965" bottom="0.78740157480314965" header="0.31496062992125984" footer="0.31496062992125984"/>
      <pageSetup paperSize="9" scale="95" fitToHeight="0" orientation="portrait" cellComments="asDisplayed" r:id="rId2"/>
    </customSheetView>
    <customSheetView guid="{9A6D0F5E-68D7-4772-8712-9975EE0A4B2C}" fitToPage="1">
      <selection activeCell="F18" sqref="F18"/>
      <pageMargins left="0.70866141732283472" right="0.70866141732283472" top="0.78740157480314965" bottom="0.78740157480314965" header="0.31496062992125984" footer="0.31496062992125984"/>
      <pageSetup paperSize="9" scale="95" fitToHeight="0" orientation="portrait" cellComments="asDisplayed" r:id="rId3"/>
    </customSheetView>
  </customSheetViews>
  <mergeCells count="1">
    <mergeCell ref="A1:B1"/>
  </mergeCells>
  <pageMargins left="0.70866141732283472" right="0.70866141732283472" top="0.78740157480314965" bottom="0.78740157480314965" header="0.31496062992125984" footer="0.31496062992125984"/>
  <pageSetup paperSize="9" scale="95" fitToHeight="0" orientation="portrait" cellComments="asDisplayed" r:id="rId4"/>
  <drawing r:id="rId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2" baseType="variant">
      <vt:variant>
        <vt:lpstr>Arbeitsblätter</vt:lpstr>
      </vt:variant>
      <vt:variant>
        <vt:i4>46</vt:i4>
      </vt:variant>
    </vt:vector>
  </HeadingPairs>
  <TitlesOfParts>
    <vt:vector size="46" baseType="lpstr">
      <vt:lpstr>Titelseite</vt:lpstr>
      <vt:lpstr>Zum Inhalt</vt:lpstr>
      <vt:lpstr>Kurzprofil Vorarlberg</vt:lpstr>
      <vt:lpstr>Landesfläche</vt:lpstr>
      <vt:lpstr>Bevölkerung</vt:lpstr>
      <vt:lpstr>Beschäftigte u Grenzgänger</vt:lpstr>
      <vt:lpstr>Erwerbstätige n Alter</vt:lpstr>
      <vt:lpstr>Schulbesuch</vt:lpstr>
      <vt:lpstr>Haushalte u Landtagswahlen</vt:lpstr>
      <vt:lpstr>Steuern, Abgaben, Landesbudget</vt:lpstr>
      <vt:lpstr>Arbeitskosten, Preisindizes</vt:lpstr>
      <vt:lpstr>Entwicklung Kammermitglieder</vt:lpstr>
      <vt:lpstr>Kammermitglieder Sparten, FG</vt:lpstr>
      <vt:lpstr>Arbeitsstätten, Beschäftigte</vt:lpstr>
      <vt:lpstr>Graf Kammermitglieder, Besch</vt:lpstr>
      <vt:lpstr>Besch gewerbl Wirtschaft</vt:lpstr>
      <vt:lpstr>Größenkl GWH, Industrie</vt:lpstr>
      <vt:lpstr>Größenkl Handel, Bank, Versich</vt:lpstr>
      <vt:lpstr>Größenkl Trans, Verkehr, Touris</vt:lpstr>
      <vt:lpstr>Größenkl IC, Überblick</vt:lpstr>
      <vt:lpstr>Reg Besch gew Wirtschaft</vt:lpstr>
      <vt:lpstr>WKMitglieder Bezirke u Rechtsfo</vt:lpstr>
      <vt:lpstr>Unternehmensneugründungen</vt:lpstr>
      <vt:lpstr>Bruttoregionalprodukt</vt:lpstr>
      <vt:lpstr>Bruttoreginalprod je EW</vt:lpstr>
      <vt:lpstr>Reale Bruttowertschöpfung</vt:lpstr>
      <vt:lpstr>Nominelle Bruttowertschöpfung</vt:lpstr>
      <vt:lpstr>Sachgüterproduktion</vt:lpstr>
      <vt:lpstr>Sachgüterproduktion je EW</vt:lpstr>
      <vt:lpstr> Industrieproduktion</vt:lpstr>
      <vt:lpstr>Industriebesch Bdl je 1000 EW</vt:lpstr>
      <vt:lpstr>Gewerbeproduktion</vt:lpstr>
      <vt:lpstr>Gebäude u. Wohnbautätigkeit</vt:lpstr>
      <vt:lpstr>Handel</vt:lpstr>
      <vt:lpstr>Entwicklung Kaufkraft</vt:lpstr>
      <vt:lpstr>Tourismus</vt:lpstr>
      <vt:lpstr>Ankünfte Nächtigungen Regionen</vt:lpstr>
      <vt:lpstr> Verkehr Bestand Vlb</vt:lpstr>
      <vt:lpstr>Verkehr LKW, Seilbahnen</vt:lpstr>
      <vt:lpstr>Entwicklung Außenhandel</vt:lpstr>
      <vt:lpstr>Exporte WRäumen u WGruppen</vt:lpstr>
      <vt:lpstr>Energieverbrauch Energieträger</vt:lpstr>
      <vt:lpstr>E-Verbrauch Anteile Energieträg</vt:lpstr>
      <vt:lpstr>Überblick</vt:lpstr>
      <vt:lpstr>MT4</vt:lpstr>
      <vt:lpstr>MT7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Mitterlechner.Thomas@wkv.at</dc:creator>
  <cp:lastModifiedBy>Mitterlechner Thomas | WKV Statistik</cp:lastModifiedBy>
  <cp:lastPrinted>2023-10-09T12:25:06Z</cp:lastPrinted>
  <dcterms:created xsi:type="dcterms:W3CDTF">2012-10-26T22:35:14Z</dcterms:created>
  <dcterms:modified xsi:type="dcterms:W3CDTF">2023-11-14T12:38:48Z</dcterms:modified>
</cp:coreProperties>
</file>